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19440" windowHeight="11040" activeTab="1"/>
  </bookViews>
  <sheets>
    <sheet name="SUMMARY" sheetId="3" r:id="rId1"/>
    <sheet name="MATERIAL TAKE-OFF" sheetId="1" r:id="rId2"/>
  </sheets>
  <definedNames>
    <definedName name="_xlnm._FilterDatabase" localSheetId="1" hidden="1">'MATERIAL TAKE-OFF'!$A$10:$P$19</definedName>
    <definedName name="_xlnm.Print_Area" localSheetId="1">'MATERIAL TAKE-OFF'!$A$2:$P$92</definedName>
    <definedName name="_xlnm.Print_Titles" localSheetId="1">'MATERIAL TAKE-OFF'!$1:$10</definedName>
  </definedNames>
  <calcPr calcId="145621"/>
  <fileRecoveryPr autoRecover="0"/>
</workbook>
</file>

<file path=xl/calcChain.xml><?xml version="1.0" encoding="utf-8"?>
<calcChain xmlns="http://schemas.openxmlformats.org/spreadsheetml/2006/main">
  <c r="P72" i="1" l="1"/>
  <c r="Q12" i="1"/>
  <c r="O18" i="1"/>
  <c r="M18" i="1"/>
  <c r="G18" i="1"/>
  <c r="O17" i="1"/>
  <c r="M17" i="1"/>
  <c r="G17" i="1"/>
  <c r="O16" i="1"/>
  <c r="M16" i="1"/>
  <c r="G16" i="1"/>
  <c r="O15" i="1"/>
  <c r="M15" i="1"/>
  <c r="G15" i="1"/>
  <c r="O14" i="1"/>
  <c r="M14" i="1"/>
  <c r="G14" i="1"/>
  <c r="O13" i="1"/>
  <c r="M13" i="1"/>
  <c r="G13" i="1"/>
  <c r="A13" i="1"/>
  <c r="A14" i="1" s="1"/>
  <c r="O12" i="1"/>
  <c r="G12" i="1"/>
  <c r="M12" i="1" s="1"/>
  <c r="O63" i="1"/>
  <c r="M63" i="1"/>
  <c r="G63" i="1"/>
  <c r="J63" i="1" s="1"/>
  <c r="K63" i="1" s="1"/>
  <c r="P63" i="1" s="1"/>
  <c r="O62" i="1"/>
  <c r="M62" i="1"/>
  <c r="G62" i="1"/>
  <c r="J62" i="1" s="1"/>
  <c r="K62" i="1" s="1"/>
  <c r="P62" i="1" s="1"/>
  <c r="O61" i="1"/>
  <c r="M61" i="1"/>
  <c r="J61" i="1"/>
  <c r="K61" i="1" s="1"/>
  <c r="P61" i="1" s="1"/>
  <c r="G61" i="1"/>
  <c r="M60" i="1"/>
  <c r="G60" i="1"/>
  <c r="J60" i="1" s="1"/>
  <c r="K60" i="1" s="1"/>
  <c r="G59" i="1"/>
  <c r="J59" i="1" s="1"/>
  <c r="K59" i="1" s="1"/>
  <c r="M58" i="1"/>
  <c r="J58" i="1"/>
  <c r="K58" i="1" s="1"/>
  <c r="G58" i="1"/>
  <c r="O58" i="1" s="1"/>
  <c r="G57" i="1"/>
  <c r="O57" i="1" s="1"/>
  <c r="O56" i="1"/>
  <c r="J56" i="1"/>
  <c r="K56" i="1" s="1"/>
  <c r="G56" i="1"/>
  <c r="M56" i="1" s="1"/>
  <c r="O55" i="1"/>
  <c r="M55" i="1"/>
  <c r="G55" i="1"/>
  <c r="J55" i="1" s="1"/>
  <c r="K55" i="1" s="1"/>
  <c r="P55" i="1" s="1"/>
  <c r="G54" i="1"/>
  <c r="O54" i="1" s="1"/>
  <c r="G53" i="1"/>
  <c r="O53" i="1" s="1"/>
  <c r="O52" i="1"/>
  <c r="G52" i="1"/>
  <c r="M52" i="1" s="1"/>
  <c r="O51" i="1"/>
  <c r="M51" i="1"/>
  <c r="G51" i="1"/>
  <c r="J51" i="1" s="1"/>
  <c r="K51" i="1" s="1"/>
  <c r="P51" i="1" s="1"/>
  <c r="O50" i="1"/>
  <c r="M50" i="1"/>
  <c r="G50" i="1"/>
  <c r="J50" i="1" s="1"/>
  <c r="K50" i="1" s="1"/>
  <c r="P50" i="1" s="1"/>
  <c r="O49" i="1"/>
  <c r="M49" i="1"/>
  <c r="J49" i="1"/>
  <c r="K49" i="1" s="1"/>
  <c r="P49" i="1" s="1"/>
  <c r="G49" i="1"/>
  <c r="G48" i="1"/>
  <c r="O48" i="1" s="1"/>
  <c r="M71" i="1"/>
  <c r="G71" i="1"/>
  <c r="O71" i="1" s="1"/>
  <c r="O70" i="1"/>
  <c r="G70" i="1"/>
  <c r="M70" i="1" s="1"/>
  <c r="O69" i="1"/>
  <c r="M69" i="1"/>
  <c r="J69" i="1"/>
  <c r="K69" i="1" s="1"/>
  <c r="P69" i="1" s="1"/>
  <c r="G69" i="1"/>
  <c r="O68" i="1"/>
  <c r="M68" i="1"/>
  <c r="G68" i="1"/>
  <c r="J68" i="1" s="1"/>
  <c r="K68" i="1" s="1"/>
  <c r="P68" i="1" s="1"/>
  <c r="O67" i="1"/>
  <c r="M67" i="1"/>
  <c r="K67" i="1"/>
  <c r="P67" i="1" s="1"/>
  <c r="J67" i="1"/>
  <c r="G67" i="1"/>
  <c r="M66" i="1"/>
  <c r="J66" i="1"/>
  <c r="K66" i="1" s="1"/>
  <c r="P66" i="1" s="1"/>
  <c r="G66" i="1"/>
  <c r="O66" i="1" s="1"/>
  <c r="G65" i="1"/>
  <c r="O65" i="1" s="1"/>
  <c r="G46" i="1"/>
  <c r="J46" i="1" s="1"/>
  <c r="K46" i="1" s="1"/>
  <c r="G45" i="1"/>
  <c r="O45" i="1" s="1"/>
  <c r="O44" i="1"/>
  <c r="G44" i="1"/>
  <c r="M44" i="1" s="1"/>
  <c r="O43" i="1"/>
  <c r="M43" i="1"/>
  <c r="G43" i="1"/>
  <c r="J43" i="1" s="1"/>
  <c r="K43" i="1" s="1"/>
  <c r="P43" i="1" s="1"/>
  <c r="O42" i="1"/>
  <c r="M42" i="1"/>
  <c r="G42" i="1"/>
  <c r="J42" i="1" s="1"/>
  <c r="K42" i="1" s="1"/>
  <c r="P42" i="1" s="1"/>
  <c r="O41" i="1"/>
  <c r="M41" i="1"/>
  <c r="J41" i="1"/>
  <c r="K41" i="1" s="1"/>
  <c r="P41" i="1" s="1"/>
  <c r="G41" i="1"/>
  <c r="G37" i="1"/>
  <c r="O37" i="1" s="1"/>
  <c r="O36" i="1"/>
  <c r="G36" i="1"/>
  <c r="M36" i="1" s="1"/>
  <c r="G39" i="1"/>
  <c r="O39" i="1" s="1"/>
  <c r="G34" i="1"/>
  <c r="O34" i="1" s="1"/>
  <c r="G33" i="1"/>
  <c r="M33" i="1" s="1"/>
  <c r="G32" i="1"/>
  <c r="J32" i="1" s="1"/>
  <c r="K32" i="1" s="1"/>
  <c r="G31" i="1"/>
  <c r="J31" i="1" s="1"/>
  <c r="K31" i="1" s="1"/>
  <c r="G30" i="1"/>
  <c r="O30" i="1" s="1"/>
  <c r="G28" i="1"/>
  <c r="O28" i="1" s="1"/>
  <c r="G27" i="1"/>
  <c r="M27" i="1" s="1"/>
  <c r="G26" i="1"/>
  <c r="J26" i="1" s="1"/>
  <c r="K26" i="1" s="1"/>
  <c r="G25" i="1"/>
  <c r="J25" i="1" s="1"/>
  <c r="K25" i="1" s="1"/>
  <c r="G24" i="1"/>
  <c r="O24" i="1" s="1"/>
  <c r="G23" i="1"/>
  <c r="O23" i="1" s="1"/>
  <c r="A15" i="1" l="1"/>
  <c r="A16" i="1" s="1"/>
  <c r="A17" i="1" s="1"/>
  <c r="A18" i="1" s="1"/>
  <c r="P58" i="1"/>
  <c r="P60" i="1"/>
  <c r="P56" i="1"/>
  <c r="J57" i="1"/>
  <c r="K57" i="1" s="1"/>
  <c r="P57" i="1" s="1"/>
  <c r="M59" i="1"/>
  <c r="P59" i="1" s="1"/>
  <c r="O60" i="1"/>
  <c r="M57" i="1"/>
  <c r="O59" i="1"/>
  <c r="J48" i="1"/>
  <c r="K48" i="1" s="1"/>
  <c r="M48" i="1"/>
  <c r="J53" i="1"/>
  <c r="K53" i="1" s="1"/>
  <c r="P53" i="1" s="1"/>
  <c r="J54" i="1"/>
  <c r="K54" i="1" s="1"/>
  <c r="P54" i="1" s="1"/>
  <c r="J52" i="1"/>
  <c r="K52" i="1" s="1"/>
  <c r="P52" i="1" s="1"/>
  <c r="M54" i="1"/>
  <c r="M53" i="1"/>
  <c r="J65" i="1"/>
  <c r="K65" i="1" s="1"/>
  <c r="M65" i="1"/>
  <c r="J71" i="1"/>
  <c r="K71" i="1" s="1"/>
  <c r="P71" i="1" s="1"/>
  <c r="J70" i="1"/>
  <c r="K70" i="1" s="1"/>
  <c r="P70" i="1" s="1"/>
  <c r="J45" i="1"/>
  <c r="K45" i="1" s="1"/>
  <c r="J44" i="1"/>
  <c r="K44" i="1" s="1"/>
  <c r="P44" i="1" s="1"/>
  <c r="M46" i="1"/>
  <c r="P46" i="1" s="1"/>
  <c r="M45" i="1"/>
  <c r="O46" i="1"/>
  <c r="J37" i="1"/>
  <c r="K37" i="1" s="1"/>
  <c r="P37" i="1" s="1"/>
  <c r="J36" i="1"/>
  <c r="K36" i="1" s="1"/>
  <c r="P36" i="1" s="1"/>
  <c r="M37" i="1"/>
  <c r="O31" i="1"/>
  <c r="O33" i="1"/>
  <c r="O25" i="1"/>
  <c r="M34" i="1"/>
  <c r="M39" i="1"/>
  <c r="J39" i="1"/>
  <c r="K39" i="1" s="1"/>
  <c r="P39" i="1" s="1"/>
  <c r="M32" i="1"/>
  <c r="J30" i="1"/>
  <c r="K30" i="1" s="1"/>
  <c r="P30" i="1" s="1"/>
  <c r="J24" i="1"/>
  <c r="K24" i="1" s="1"/>
  <c r="M24" i="1"/>
  <c r="O32" i="1"/>
  <c r="P32" i="1" s="1"/>
  <c r="M26" i="1"/>
  <c r="O26" i="1"/>
  <c r="M30" i="1"/>
  <c r="O27" i="1"/>
  <c r="M25" i="1"/>
  <c r="M31" i="1"/>
  <c r="P31" i="1" s="1"/>
  <c r="J34" i="1"/>
  <c r="K34" i="1" s="1"/>
  <c r="J33" i="1"/>
  <c r="K33" i="1" s="1"/>
  <c r="J28" i="1"/>
  <c r="K28" i="1" s="1"/>
  <c r="J27" i="1"/>
  <c r="K27" i="1" s="1"/>
  <c r="M23" i="1"/>
  <c r="M28" i="1"/>
  <c r="J23" i="1"/>
  <c r="K23" i="1" s="1"/>
  <c r="A19" i="1"/>
  <c r="A20" i="1"/>
  <c r="A21" i="1"/>
  <c r="A22" i="1"/>
  <c r="A29" i="1"/>
  <c r="A35" i="1"/>
  <c r="A38" i="1"/>
  <c r="A40" i="1"/>
  <c r="A47" i="1"/>
  <c r="A64" i="1"/>
  <c r="A72" i="1"/>
  <c r="A73" i="1"/>
  <c r="P48" i="1" l="1"/>
  <c r="P65" i="1"/>
  <c r="P45" i="1"/>
  <c r="P26" i="1"/>
  <c r="P25" i="1"/>
  <c r="P34" i="1"/>
  <c r="P27" i="1"/>
  <c r="P33" i="1"/>
  <c r="P24" i="1"/>
  <c r="P28" i="1"/>
  <c r="P23" i="1"/>
  <c r="C12" i="3" l="1"/>
  <c r="A23" i="1" l="1"/>
  <c r="A24" i="1" l="1"/>
  <c r="A25" i="1"/>
  <c r="A26" i="1" s="1"/>
  <c r="A27" i="1" l="1"/>
  <c r="A28" i="1" l="1"/>
  <c r="D12" i="3"/>
  <c r="A30" i="1" l="1"/>
  <c r="A31" i="1" l="1"/>
  <c r="A32" i="1" l="1"/>
  <c r="A33" i="1" l="1"/>
  <c r="A34" i="1" l="1"/>
  <c r="A36" i="1" l="1"/>
  <c r="A37" i="1" l="1"/>
  <c r="A39" i="1"/>
  <c r="A41" i="1" s="1"/>
  <c r="A42" i="1" s="1"/>
  <c r="A43" i="1" s="1"/>
  <c r="A44" i="1" s="1"/>
  <c r="A45" i="1" s="1"/>
  <c r="A46" i="1" s="1"/>
  <c r="A48" i="1" s="1"/>
  <c r="A49" i="1" s="1"/>
  <c r="A50" i="1" s="1"/>
  <c r="A51" i="1" l="1"/>
  <c r="A52" i="1" s="1"/>
  <c r="A53" i="1" l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5" i="1" l="1"/>
  <c r="A66" i="1" s="1"/>
  <c r="A67" i="1" s="1"/>
  <c r="A68" i="1" s="1"/>
  <c r="A69" i="1" s="1"/>
  <c r="A70" i="1" s="1"/>
  <c r="A71" i="1" s="1"/>
  <c r="H16" i="1" l="1"/>
  <c r="J16" i="1"/>
  <c r="K16" i="1"/>
  <c r="P16" i="1"/>
  <c r="H13" i="1"/>
  <c r="J13" i="1" s="1"/>
  <c r="K13" i="1" s="1"/>
  <c r="P13" i="1" s="1"/>
  <c r="H18" i="1"/>
  <c r="J18" i="1"/>
  <c r="K18" i="1"/>
  <c r="P18" i="1" s="1"/>
  <c r="H14" i="1"/>
  <c r="J14" i="1"/>
  <c r="K14" i="1"/>
  <c r="P14" i="1" s="1"/>
  <c r="H15" i="1"/>
  <c r="J15" i="1"/>
  <c r="K15" i="1" s="1"/>
  <c r="P15" i="1" s="1"/>
  <c r="H12" i="1"/>
  <c r="J12" i="1" s="1"/>
  <c r="K12" i="1" s="1"/>
  <c r="P12" i="1" s="1"/>
  <c r="H17" i="1"/>
  <c r="J17" i="1" s="1"/>
  <c r="K17" i="1" s="1"/>
  <c r="P17" i="1" s="1"/>
  <c r="P19" i="1" l="1"/>
  <c r="C11" i="3"/>
  <c r="P74" i="1"/>
  <c r="P75" i="1" l="1"/>
  <c r="P76" i="1"/>
  <c r="P77" i="1"/>
  <c r="P78" i="1" s="1"/>
  <c r="D11" i="3"/>
  <c r="D13" i="3" s="1"/>
  <c r="C13" i="3"/>
  <c r="C17" i="3" l="1"/>
  <c r="C15" i="3"/>
  <c r="C16" i="3"/>
  <c r="D15" i="3"/>
  <c r="D16" i="3"/>
  <c r="D18" i="3" s="1"/>
  <c r="D17" i="3"/>
  <c r="C18" i="3" l="1"/>
</calcChain>
</file>

<file path=xl/sharedStrings.xml><?xml version="1.0" encoding="utf-8"?>
<sst xmlns="http://schemas.openxmlformats.org/spreadsheetml/2006/main" count="166" uniqueCount="112">
  <si>
    <t>DESCRIPTION</t>
  </si>
  <si>
    <t>QUANTITY</t>
  </si>
  <si>
    <t>UNIT</t>
  </si>
  <si>
    <t>Mobilization Costs</t>
  </si>
  <si>
    <t>Temporary Control &amp; Facilities</t>
  </si>
  <si>
    <t>INSURANCE</t>
  </si>
  <si>
    <t>LS</t>
  </si>
  <si>
    <t>SR #</t>
  </si>
  <si>
    <t>Supervision and Coordination</t>
  </si>
  <si>
    <t>Final Cleaning</t>
  </si>
  <si>
    <t>Submittals and Shop drawings</t>
  </si>
  <si>
    <t>SUB COST</t>
  </si>
  <si>
    <t>PROJECTED COST</t>
  </si>
  <si>
    <t>SUGGESTED BID</t>
  </si>
  <si>
    <t>Scaffolding</t>
  </si>
  <si>
    <t>DIVISION NO.</t>
  </si>
  <si>
    <t>TOTAL DIV. COST</t>
  </si>
  <si>
    <t>General Requirements</t>
  </si>
  <si>
    <t>Plumbing</t>
  </si>
  <si>
    <t>CONTINGENCY</t>
  </si>
  <si>
    <t>Date:</t>
  </si>
  <si>
    <t>OVERHEAD AND PROFIT</t>
  </si>
  <si>
    <t>Scope:</t>
  </si>
  <si>
    <t>WASTAGE</t>
  </si>
  <si>
    <t>QUANTITY W/ WASTAGE</t>
  </si>
  <si>
    <t>SUBTOTAL</t>
  </si>
  <si>
    <t>REF</t>
  </si>
  <si>
    <t xml:space="preserve">Project: </t>
  </si>
  <si>
    <t>MATERIAL RATE</t>
  </si>
  <si>
    <t>EQUIPMENT RATE</t>
  </si>
  <si>
    <t>Bond @ 2%</t>
  </si>
  <si>
    <t>SUGGESTED BASE BID</t>
  </si>
  <si>
    <t>No. of Floors:</t>
  </si>
  <si>
    <t>Address:</t>
  </si>
  <si>
    <t>WAGES</t>
  </si>
  <si>
    <t>TOTAL LABOUR COST</t>
  </si>
  <si>
    <t>LABOR HOURS</t>
  </si>
  <si>
    <t>TOTAL LABOR  HOUR</t>
  </si>
  <si>
    <t>TOTAL MATETRIAL COST</t>
  </si>
  <si>
    <t>TOTAL EQUIPMENT COSTS</t>
  </si>
  <si>
    <t>NOTES:</t>
  </si>
  <si>
    <t>Project ID:</t>
  </si>
  <si>
    <t>Note</t>
  </si>
  <si>
    <t>Legend</t>
  </si>
  <si>
    <t>The drawings are scaled as per the mentioned scales on the plans.</t>
  </si>
  <si>
    <r>
      <rPr>
        <b/>
        <sz val="11"/>
        <color rgb="FF000000"/>
        <rFont val="Arial"/>
        <family val="2"/>
      </rPr>
      <t>SF</t>
    </r>
    <r>
      <rPr>
        <sz val="11"/>
        <color rgb="FF000000"/>
        <rFont val="Arial"/>
        <family val="2"/>
      </rPr>
      <t>= Square Feet</t>
    </r>
  </si>
  <si>
    <r>
      <rPr>
        <b/>
        <sz val="11"/>
        <color rgb="FF000000"/>
        <rFont val="Arial"/>
        <family val="2"/>
      </rPr>
      <t>LF</t>
    </r>
    <r>
      <rPr>
        <sz val="11"/>
        <color rgb="FF000000"/>
        <rFont val="Arial"/>
        <family val="2"/>
      </rPr>
      <t xml:space="preserve"> = Linear Feet</t>
    </r>
  </si>
  <si>
    <r>
      <rPr>
        <b/>
        <sz val="11"/>
        <color rgb="FF000000"/>
        <rFont val="Arial"/>
        <family val="2"/>
      </rPr>
      <t>EA</t>
    </r>
    <r>
      <rPr>
        <sz val="11"/>
        <color rgb="FF000000"/>
        <rFont val="Arial"/>
        <family val="2"/>
      </rPr>
      <t xml:space="preserve"> = Each</t>
    </r>
  </si>
  <si>
    <r>
      <rPr>
        <b/>
        <sz val="11"/>
        <color rgb="FF000000"/>
        <rFont val="Arial"/>
        <family val="2"/>
      </rPr>
      <t xml:space="preserve">CY </t>
    </r>
    <r>
      <rPr>
        <sz val="11"/>
        <color rgb="FF000000"/>
        <rFont val="Arial"/>
        <family val="2"/>
      </rPr>
      <t>= Cubic Yard</t>
    </r>
  </si>
  <si>
    <r>
      <rPr>
        <b/>
        <sz val="11"/>
        <color rgb="FF000000"/>
        <rFont val="Arial"/>
        <family val="2"/>
      </rPr>
      <t xml:space="preserve">SY </t>
    </r>
    <r>
      <rPr>
        <sz val="11"/>
        <color rgb="FF000000"/>
        <rFont val="Arial"/>
        <family val="2"/>
      </rPr>
      <t>= Square Yard</t>
    </r>
  </si>
  <si>
    <r>
      <rPr>
        <b/>
        <sz val="11"/>
        <color rgb="FF000000"/>
        <rFont val="Arial"/>
        <family val="2"/>
      </rPr>
      <t>LOC</t>
    </r>
    <r>
      <rPr>
        <sz val="11"/>
        <color rgb="FF000000"/>
        <rFont val="Arial"/>
        <family val="2"/>
      </rPr>
      <t xml:space="preserve"> = Location</t>
    </r>
  </si>
  <si>
    <r>
      <rPr>
        <b/>
        <sz val="11"/>
        <color rgb="FF000000"/>
        <rFont val="Arial"/>
        <family val="2"/>
      </rPr>
      <t xml:space="preserve">LS </t>
    </r>
    <r>
      <rPr>
        <sz val="11"/>
        <color rgb="FF000000"/>
        <rFont val="Arial"/>
        <family val="2"/>
      </rPr>
      <t>= Lum Sum</t>
    </r>
  </si>
  <si>
    <r>
      <rPr>
        <b/>
        <sz val="11"/>
        <color rgb="FF000000"/>
        <rFont val="Arial"/>
        <family val="2"/>
      </rPr>
      <t>LBS</t>
    </r>
    <r>
      <rPr>
        <sz val="11"/>
        <color rgb="FF000000"/>
        <rFont val="Arial"/>
        <family val="2"/>
      </rPr>
      <t xml:space="preserve"> = Pound </t>
    </r>
  </si>
  <si>
    <t>Building GSF</t>
  </si>
  <si>
    <t>TOTAL DIV. COST (PER SF)</t>
  </si>
  <si>
    <t>EA</t>
  </si>
  <si>
    <t>LF</t>
  </si>
  <si>
    <t>01. GENERAL REQUIREMENTS</t>
  </si>
  <si>
    <t>22. PLUMBING</t>
  </si>
  <si>
    <r>
      <rPr>
        <b/>
        <u/>
        <sz val="11"/>
        <color rgb="FFFF0000"/>
        <rFont val="Arial"/>
        <family val="2"/>
      </rPr>
      <t>General Notes:</t>
    </r>
    <r>
      <rPr>
        <sz val="11"/>
        <color rgb="FFFF0000"/>
        <rFont val="Arial"/>
        <family val="2"/>
      </rPr>
      <t xml:space="preserve"> </t>
    </r>
    <r>
      <rPr>
        <sz val="11"/>
        <color theme="1"/>
        <rFont val="Arial"/>
        <family val="2"/>
      </rPr>
      <t>The prices used while preparing the estimate were taken from RSMeans online i.e. the standard pricing. So, it is preferred to review the prices.</t>
    </r>
  </si>
  <si>
    <t>Misc.</t>
  </si>
  <si>
    <t>Water Pipes</t>
  </si>
  <si>
    <t>Sanitary Pipes</t>
  </si>
  <si>
    <t>Vent Pipes</t>
  </si>
  <si>
    <t xml:space="preserve">Pipes Insulation </t>
  </si>
  <si>
    <t>Plumbing Fixtures</t>
  </si>
  <si>
    <t>Plumbing Fittings</t>
  </si>
  <si>
    <t>PLUMBING</t>
  </si>
  <si>
    <t>P-2
P-21</t>
  </si>
  <si>
    <t>1'' Cold Water Pipe</t>
  </si>
  <si>
    <t>1/2'' Cold Water Pipe</t>
  </si>
  <si>
    <t>1/2'' Hot Water Pipe</t>
  </si>
  <si>
    <t>1/2'' Compressed Air To Oil Pipe</t>
  </si>
  <si>
    <t>3/4'' Hot Water Pipe</t>
  </si>
  <si>
    <t>3/4'' Cold Water Pipe</t>
  </si>
  <si>
    <t>Heat Tape</t>
  </si>
  <si>
    <t>4'' Waste Pipe</t>
  </si>
  <si>
    <t>3'' Waste Pipe</t>
  </si>
  <si>
    <t>1-1/2''Waste Pipe</t>
  </si>
  <si>
    <t>3/4'' PVC Drain Line</t>
  </si>
  <si>
    <t>2'' Oil Waste Pipe</t>
  </si>
  <si>
    <t>1-1/2'' Vent Pipe</t>
  </si>
  <si>
    <t>2'' Vent Pipe</t>
  </si>
  <si>
    <t>FPHB: Freeze Proof Hose Bibb_x000D_
Manuf &amp; Model#: J.R. Smith, 5509QT</t>
  </si>
  <si>
    <t>WC: Water Closet_x000D_
Manuf &amp; Closet: American Standard, Cadet 2998.012</t>
  </si>
  <si>
    <t>HB: Hose Bibb_x000D_
Manuf &amp; Model#: Woodford, 24P</t>
  </si>
  <si>
    <t>Lavatory_x000D_
Manuf &amp; Model#: American Standard, 0124.024_x000D_
Faucet/Valve_x000D_
Manuf &amp; Model#: Delta, 523 WF HDF</t>
  </si>
  <si>
    <t>WH: Water Heater_x000D_
Manuf &amp; Model#: Eemax, SP35</t>
  </si>
  <si>
    <t>Mop Sink_x000D_
Manuf &amp; Model#: Mustee, 19F_x000D_
Faucet/Valve_x000D_
Manuf &amp; Model#: Mustee, 93.600</t>
  </si>
  <si>
    <t>Full Port Valve</t>
  </si>
  <si>
    <t>Ball Valve</t>
  </si>
  <si>
    <t>FD: 3'' Floor Drain</t>
  </si>
  <si>
    <t>SO-1: Oil Interceptor</t>
  </si>
  <si>
    <t>SW-1" Sample Well</t>
  </si>
  <si>
    <t>2 Way Eco</t>
  </si>
  <si>
    <t>2'' Hub Drain</t>
  </si>
  <si>
    <t>1/2'' 90 Degree Radius Elbow</t>
  </si>
  <si>
    <t>1'' 90 Degree Radius Elbow</t>
  </si>
  <si>
    <t>3/4'' 90 Degree Radius Elbow</t>
  </si>
  <si>
    <t>(1/2'',1/2'',1/2'') Tee</t>
  </si>
  <si>
    <t>(1'',1'',3/4'') Tee</t>
  </si>
  <si>
    <t>(1'',1'',1/2'') Tee</t>
  </si>
  <si>
    <t>(3/4'',3/4'',3/4'') Tee</t>
  </si>
  <si>
    <t>2'' 90 Degree Radius Elbow</t>
  </si>
  <si>
    <t>2'' 45 Degree Radius Elbow</t>
  </si>
  <si>
    <t>4'' 45 Degree Radius Elbow</t>
  </si>
  <si>
    <t>3'' 45 Degree Radius Elbow</t>
  </si>
  <si>
    <t>1-1/2'' 45 Degree Radius Elbow</t>
  </si>
  <si>
    <t>(4'',4'',2'') Wye</t>
  </si>
  <si>
    <t>(2'',2'',1-1/2'') Wye</t>
  </si>
  <si>
    <t>(2'',2'',3'') Wye</t>
  </si>
  <si>
    <t>(2'',2'',2'') Double Wye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</si>
</sst>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$&quot;* #,##0.00_);_(&quot;$&quot;* \(#,##0.00\);_(&quot;$&quot;* &quot;-&quot;??_);_(@_)"/>
    <numFmt numFmtId="165" formatCode="&quot;$&quot;#,##0"/>
    <numFmt numFmtId="166" formatCode="_(&quot;$&quot;* #,##0_);_(&quot;$&quot;* \(#,##0\);_(&quot;$&quot;* &quot;-&quot;??_);_(@_)"/>
    <numFmt numFmtId="167" formatCode="[$$-409]#,##0"/>
    <numFmt numFmtId="168" formatCode="&quot;$&quot;#,##0.00"/>
  </numFmts>
  <fonts count="26" x14ac:knownFonts="1">
    <font>
      <sz val="11"/>
      <color theme="1"/>
      <name val="Tw Cen MT"/>
      <family val="2"/>
      <scheme val="minor"/>
    </font>
    <font>
      <b/>
      <sz val="12"/>
      <color theme="1"/>
      <name val="Tw Cen MT"/>
      <family val="2"/>
      <scheme val="minor"/>
    </font>
    <font>
      <sz val="11"/>
      <name val="Arial"/>
      <family val="2"/>
    </font>
    <font>
      <sz val="11"/>
      <color theme="1"/>
      <name val="Tw Cen MT"/>
      <family val="2"/>
      <scheme val="minor"/>
    </font>
    <font>
      <sz val="12"/>
      <name val="Arial"/>
      <family val="2"/>
    </font>
    <font>
      <sz val="11"/>
      <color theme="0"/>
      <name val="Tw Cen MT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rgb="FF0000B3"/>
      <name val="Arial"/>
      <family val="2"/>
    </font>
    <font>
      <b/>
      <sz val="11"/>
      <color rgb="FF00B050"/>
      <name val="Arial"/>
      <family val="2"/>
    </font>
    <font>
      <u/>
      <sz val="11"/>
      <color theme="1"/>
      <name val="Arial"/>
      <family val="2"/>
    </font>
    <font>
      <b/>
      <sz val="16"/>
      <color theme="1"/>
      <name val="Tw Cen MT"/>
      <family val="2"/>
      <scheme val="minor"/>
    </font>
    <font>
      <sz val="16"/>
      <color theme="1"/>
      <name val="Tw Cen MT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rgb="FFFF0000"/>
      <name val="Arial"/>
      <family val="2"/>
    </font>
    <font>
      <b/>
      <u/>
      <sz val="11"/>
      <color theme="1"/>
      <name val="Arial"/>
      <family val="2"/>
    </font>
    <font>
      <b/>
      <u/>
      <sz val="11"/>
      <color rgb="FFFF0000"/>
      <name val="Arial"/>
      <family val="2"/>
    </font>
    <font>
      <b/>
      <u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theme="0"/>
      <name val="Arial"/>
      <family val="2"/>
    </font>
    <font>
      <b/>
      <sz val="11"/>
      <color rgb="FF067BC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rgb="FF3366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67BC2"/>
        <bgColor indexed="64"/>
      </patternFill>
    </fill>
    <fill>
      <patternFill patternType="solid">
        <fgColor rgb="FFCF984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" fontId="1" fillId="3" borderId="1">
      <alignment horizontal="center" vertical="center"/>
    </xf>
    <xf numFmtId="164" fontId="3" fillId="0" borderId="0" applyFont="0" applyFill="0" applyBorder="0" applyAlignment="0" applyProtection="0"/>
    <xf numFmtId="0" fontId="5" fillId="4" borderId="0" applyNumberFormat="0" applyBorder="0" applyAlignment="0" applyProtection="0"/>
    <xf numFmtId="39" fontId="4" fillId="0" borderId="19">
      <alignment horizontal="left" vertical="center" wrapText="1"/>
    </xf>
    <xf numFmtId="39" fontId="4" fillId="0" borderId="19">
      <alignment horizontal="left" vertical="center" wrapText="1"/>
    </xf>
  </cellStyleXfs>
  <cellXfs count="137">
    <xf numFmtId="0" fontId="0" fillId="0" borderId="0" xfId="0"/>
    <xf numFmtId="0" fontId="2" fillId="3" borderId="3" xfId="0" applyFont="1" applyFill="1" applyBorder="1" applyAlignment="1">
      <alignment horizontal="centerContinuous" vertical="center"/>
    </xf>
    <xf numFmtId="0" fontId="2" fillId="3" borderId="2" xfId="0" applyFont="1" applyFill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7" fillId="3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9" fillId="3" borderId="10" xfId="0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6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3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right" vertical="center"/>
    </xf>
    <xf numFmtId="165" fontId="7" fillId="0" borderId="10" xfId="0" applyNumberFormat="1" applyFont="1" applyBorder="1" applyAlignment="1">
      <alignment horizontal="right" vertical="center"/>
    </xf>
    <xf numFmtId="39" fontId="2" fillId="0" borderId="1" xfId="4" applyFont="1" applyBorder="1" applyAlignment="1">
      <alignment horizontal="center" vertical="center" wrapText="1"/>
    </xf>
    <xf numFmtId="39" fontId="9" fillId="0" borderId="1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Continuous" vertical="center"/>
    </xf>
    <xf numFmtId="0" fontId="2" fillId="0" borderId="17" xfId="0" applyFont="1" applyBorder="1" applyAlignment="1">
      <alignment horizontal="centerContinuous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Continuous" vertical="center"/>
    </xf>
    <xf numFmtId="0" fontId="7" fillId="3" borderId="0" xfId="0" applyFont="1" applyFill="1"/>
    <xf numFmtId="0" fontId="7" fillId="5" borderId="0" xfId="0" applyFont="1" applyFill="1"/>
    <xf numFmtId="0" fontId="7" fillId="6" borderId="0" xfId="0" applyFont="1" applyFill="1"/>
    <xf numFmtId="0" fontId="7" fillId="7" borderId="0" xfId="0" applyFont="1" applyFill="1"/>
    <xf numFmtId="166" fontId="7" fillId="3" borderId="0" xfId="0" applyNumberFormat="1" applyFont="1" applyFill="1"/>
    <xf numFmtId="0" fontId="7" fillId="0" borderId="2" xfId="0" applyFont="1" applyBorder="1" applyAlignment="1">
      <alignment vertical="center"/>
    </xf>
    <xf numFmtId="0" fontId="8" fillId="7" borderId="7" xfId="0" applyFont="1" applyFill="1" applyBorder="1" applyAlignment="1">
      <alignment horizontal="center" vertical="center"/>
    </xf>
    <xf numFmtId="9" fontId="8" fillId="7" borderId="0" xfId="0" applyNumberFormat="1" applyFont="1" applyFill="1" applyAlignment="1">
      <alignment horizontal="center" vertical="center"/>
    </xf>
    <xf numFmtId="2" fontId="7" fillId="2" borderId="2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0" xfId="0" applyNumberFormat="1" applyFont="1" applyFill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/>
    </xf>
    <xf numFmtId="2" fontId="7" fillId="3" borderId="0" xfId="0" applyNumberFormat="1" applyFont="1" applyFill="1" applyAlignment="1">
      <alignment horizontal="center" vertical="center"/>
    </xf>
    <xf numFmtId="168" fontId="7" fillId="3" borderId="0" xfId="0" applyNumberFormat="1" applyFont="1" applyFill="1" applyAlignment="1">
      <alignment vertical="center"/>
    </xf>
    <xf numFmtId="168" fontId="2" fillId="0" borderId="10" xfId="0" applyNumberFormat="1" applyFont="1" applyBorder="1" applyAlignment="1">
      <alignment horizontal="centerContinuous" vertical="center"/>
    </xf>
    <xf numFmtId="39" fontId="2" fillId="0" borderId="1" xfId="4" applyFont="1" applyBorder="1">
      <alignment horizontal="left" vertical="center" wrapText="1"/>
    </xf>
    <xf numFmtId="0" fontId="2" fillId="8" borderId="1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left"/>
    </xf>
    <xf numFmtId="166" fontId="8" fillId="3" borderId="10" xfId="0" applyNumberFormat="1" applyFont="1" applyFill="1" applyBorder="1" applyAlignment="1">
      <alignment horizontal="right"/>
    </xf>
    <xf numFmtId="0" fontId="9" fillId="8" borderId="11" xfId="0" applyFont="1" applyFill="1" applyBorder="1" applyAlignment="1">
      <alignment horizontal="center" vertical="center"/>
    </xf>
    <xf numFmtId="166" fontId="7" fillId="7" borderId="10" xfId="2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7" fillId="3" borderId="7" xfId="0" applyFont="1" applyFill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Continuous" vertical="center"/>
    </xf>
    <xf numFmtId="0" fontId="18" fillId="0" borderId="0" xfId="0" applyFont="1" applyAlignment="1">
      <alignment horizontal="center" vertical="center"/>
    </xf>
    <xf numFmtId="0" fontId="19" fillId="0" borderId="7" xfId="0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7" xfId="0" applyFont="1" applyBorder="1"/>
    <xf numFmtId="0" fontId="22" fillId="0" borderId="0" xfId="0" applyFont="1"/>
    <xf numFmtId="0" fontId="22" fillId="0" borderId="0" xfId="0" applyFont="1" applyAlignment="1">
      <alignment horizontal="left" vertical="center"/>
    </xf>
    <xf numFmtId="0" fontId="7" fillId="0" borderId="0" xfId="0" applyFont="1"/>
    <xf numFmtId="0" fontId="23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right" vertical="center"/>
    </xf>
    <xf numFmtId="39" fontId="9" fillId="7" borderId="1" xfId="4" applyFont="1" applyFill="1" applyBorder="1">
      <alignment horizontal="left" vertical="center" wrapText="1"/>
    </xf>
    <xf numFmtId="166" fontId="7" fillId="8" borderId="1" xfId="0" applyNumberFormat="1" applyFont="1" applyFill="1" applyBorder="1"/>
    <xf numFmtId="0" fontId="11" fillId="3" borderId="0" xfId="0" applyFont="1" applyFill="1" applyAlignment="1">
      <alignment horizontal="right" vertical="center"/>
    </xf>
    <xf numFmtId="0" fontId="9" fillId="3" borderId="0" xfId="0" applyFont="1" applyFill="1" applyAlignment="1">
      <alignment horizontal="right" vertical="center"/>
    </xf>
    <xf numFmtId="166" fontId="8" fillId="3" borderId="0" xfId="0" applyNumberFormat="1" applyFont="1" applyFill="1" applyAlignment="1">
      <alignment horizontal="right"/>
    </xf>
    <xf numFmtId="0" fontId="9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168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64" fontId="7" fillId="8" borderId="12" xfId="0" applyNumberFormat="1" applyFont="1" applyFill="1" applyBorder="1"/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27" xfId="0" applyFont="1" applyBorder="1" applyAlignment="1">
      <alignment horizontal="center" vertical="center" wrapText="1"/>
    </xf>
    <xf numFmtId="0" fontId="10" fillId="9" borderId="11" xfId="3" applyFont="1" applyFill="1" applyBorder="1" applyAlignment="1">
      <alignment horizontal="center" vertical="center"/>
    </xf>
    <xf numFmtId="0" fontId="10" fillId="9" borderId="1" xfId="3" applyFont="1" applyFill="1" applyBorder="1" applyAlignment="1">
      <alignment horizontal="center" vertical="center" wrapText="1"/>
    </xf>
    <xf numFmtId="0" fontId="10" fillId="9" borderId="1" xfId="3" applyFont="1" applyFill="1" applyBorder="1" applyAlignment="1">
      <alignment horizontal="center" vertical="center"/>
    </xf>
    <xf numFmtId="0" fontId="10" fillId="9" borderId="1" xfId="3" applyNumberFormat="1" applyFont="1" applyFill="1" applyBorder="1" applyAlignment="1">
      <alignment horizontal="center" vertical="center"/>
    </xf>
    <xf numFmtId="2" fontId="10" fillId="9" borderId="1" xfId="3" applyNumberFormat="1" applyFont="1" applyFill="1" applyBorder="1" applyAlignment="1">
      <alignment horizontal="center" vertical="center" wrapText="1"/>
    </xf>
    <xf numFmtId="0" fontId="10" fillId="9" borderId="1" xfId="3" applyNumberFormat="1" applyFont="1" applyFill="1" applyBorder="1" applyAlignment="1">
      <alignment horizontal="center" vertical="center" wrapText="1"/>
    </xf>
    <xf numFmtId="0" fontId="10" fillId="9" borderId="12" xfId="3" applyFont="1" applyFill="1" applyBorder="1" applyAlignment="1">
      <alignment horizontal="center" vertical="center" wrapText="1"/>
    </xf>
    <xf numFmtId="0" fontId="10" fillId="9" borderId="7" xfId="0" applyFont="1" applyFill="1" applyBorder="1" applyAlignment="1">
      <alignment vertical="center"/>
    </xf>
    <xf numFmtId="0" fontId="10" fillId="9" borderId="23" xfId="0" applyFont="1" applyFill="1" applyBorder="1" applyAlignment="1">
      <alignment vertical="center"/>
    </xf>
    <xf numFmtId="0" fontId="10" fillId="10" borderId="7" xfId="0" applyFont="1" applyFill="1" applyBorder="1" applyAlignment="1">
      <alignment vertical="center"/>
    </xf>
    <xf numFmtId="0" fontId="10" fillId="10" borderId="0" xfId="0" applyFont="1" applyFill="1" applyAlignment="1">
      <alignment horizontal="center" vertical="center"/>
    </xf>
    <xf numFmtId="0" fontId="10" fillId="10" borderId="0" xfId="0" applyFont="1" applyFill="1" applyAlignment="1">
      <alignment horizontal="left" vertical="center"/>
    </xf>
    <xf numFmtId="0" fontId="10" fillId="10" borderId="0" xfId="0" applyFont="1" applyFill="1" applyAlignment="1">
      <alignment vertical="center"/>
    </xf>
    <xf numFmtId="2" fontId="10" fillId="10" borderId="0" xfId="0" applyNumberFormat="1" applyFont="1" applyFill="1" applyAlignment="1">
      <alignment vertical="center"/>
    </xf>
    <xf numFmtId="168" fontId="10" fillId="10" borderId="10" xfId="0" applyNumberFormat="1" applyFont="1" applyFill="1" applyBorder="1" applyAlignment="1">
      <alignment vertical="center"/>
    </xf>
    <xf numFmtId="0" fontId="12" fillId="9" borderId="7" xfId="0" applyFont="1" applyFill="1" applyBorder="1" applyAlignment="1">
      <alignment vertical="center"/>
    </xf>
    <xf numFmtId="9" fontId="24" fillId="9" borderId="5" xfId="0" applyNumberFormat="1" applyFont="1" applyFill="1" applyBorder="1" applyAlignment="1">
      <alignment horizontal="center" vertical="center"/>
    </xf>
    <xf numFmtId="167" fontId="24" fillId="9" borderId="14" xfId="0" applyNumberFormat="1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165" fontId="10" fillId="10" borderId="12" xfId="0" applyNumberFormat="1" applyFont="1" applyFill="1" applyBorder="1" applyAlignment="1">
      <alignment horizontal="center" vertical="center"/>
    </xf>
    <xf numFmtId="0" fontId="25" fillId="3" borderId="0" xfId="0" applyFont="1" applyFill="1" applyAlignment="1">
      <alignment horizontal="left" vertical="center"/>
    </xf>
    <xf numFmtId="0" fontId="10" fillId="9" borderId="24" xfId="0" applyFont="1" applyFill="1" applyBorder="1" applyAlignment="1">
      <alignment horizontal="center" vertical="center"/>
    </xf>
    <xf numFmtId="0" fontId="10" fillId="9" borderId="25" xfId="0" applyFont="1" applyFill="1" applyBorder="1" applyAlignment="1">
      <alignment horizontal="center" vertical="center" wrapText="1"/>
    </xf>
    <xf numFmtId="0" fontId="10" fillId="9" borderId="26" xfId="0" applyFont="1" applyFill="1" applyBorder="1" applyAlignment="1">
      <alignment horizontal="center" vertical="center" wrapText="1"/>
    </xf>
    <xf numFmtId="0" fontId="10" fillId="10" borderId="24" xfId="0" applyFont="1" applyFill="1" applyBorder="1" applyAlignment="1">
      <alignment horizontal="center" vertical="center"/>
    </xf>
    <xf numFmtId="0" fontId="10" fillId="10" borderId="25" xfId="0" applyFont="1" applyFill="1" applyBorder="1" applyAlignment="1">
      <alignment horizontal="center" vertical="center" wrapText="1"/>
    </xf>
    <xf numFmtId="166" fontId="10" fillId="10" borderId="22" xfId="2" applyNumberFormat="1" applyFont="1" applyFill="1" applyBorder="1" applyAlignment="1">
      <alignment vertical="center"/>
    </xf>
    <xf numFmtId="166" fontId="10" fillId="10" borderId="8" xfId="2" applyNumberFormat="1" applyFont="1" applyFill="1" applyBorder="1" applyAlignment="1">
      <alignment vertical="center"/>
    </xf>
    <xf numFmtId="49" fontId="9" fillId="0" borderId="8" xfId="0" applyNumberFormat="1" applyFont="1" applyBorder="1" applyAlignment="1">
      <alignment horizontal="center" vertical="center"/>
    </xf>
    <xf numFmtId="0" fontId="10" fillId="10" borderId="20" xfId="0" applyFont="1" applyFill="1" applyBorder="1" applyAlignment="1">
      <alignment horizontal="center" vertical="center"/>
    </xf>
    <xf numFmtId="0" fontId="10" fillId="10" borderId="21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167" fontId="17" fillId="0" borderId="0" xfId="0" applyNumberFormat="1" applyFont="1" applyAlignment="1">
      <alignment horizontal="center" vertical="center"/>
    </xf>
    <xf numFmtId="0" fontId="10" fillId="10" borderId="15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24" fillId="9" borderId="15" xfId="0" applyFont="1" applyFill="1" applyBorder="1" applyAlignment="1">
      <alignment horizontal="right" vertical="center"/>
    </xf>
    <xf numFmtId="0" fontId="24" fillId="9" borderId="4" xfId="0" applyFont="1" applyFill="1" applyBorder="1" applyAlignment="1">
      <alignment horizontal="right" vertical="center"/>
    </xf>
    <xf numFmtId="0" fontId="10" fillId="9" borderId="4" xfId="0" applyFont="1" applyFill="1" applyBorder="1" applyAlignment="1">
      <alignment horizontal="center" vertical="center"/>
    </xf>
  </cellXfs>
  <cellStyles count="6">
    <cellStyle name="Accent1" xfId="3" builtinId="29"/>
    <cellStyle name="Currency 2" xfId="2"/>
    <cellStyle name="Normal" xfId="0" builtinId="0"/>
    <cellStyle name="Style 1" xfId="1"/>
    <cellStyle name="takeoffs body style" xfId="4"/>
    <cellStyle name="takeoffs body style 2" xfId="5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5B9BD5"/>
      <color rgb="FF067BC2"/>
      <color rgb="FFCF9843"/>
      <color rgb="FF4F81BD"/>
      <color rgb="FF3366CC"/>
      <color rgb="FF0000B3"/>
      <color rgb="FF00B300"/>
      <color rgb="FFEFF5F5"/>
      <color rgb="FF3399FF"/>
      <color rgb="FFA744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ln>
                  <a:noFill/>
                </a:ln>
                <a:solidFill>
                  <a:schemeClr val="lt1"/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DIVISION COST COMPARISON</a:t>
            </a:r>
            <a:endParaRPr lang="en-US"/>
          </a:p>
        </c:rich>
      </c:tx>
      <c:layout/>
      <c:overlay val="0"/>
      <c:spPr>
        <a:solidFill>
          <a:srgbClr val="067BC2"/>
        </a:solidFill>
        <a:ln w="19050" cap="flat" cmpd="sng" algn="ctr">
          <a:solidFill>
            <a:schemeClr val="lt1"/>
          </a:solidFill>
          <a:prstDash val="solid"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solidFill>
            <a:schemeClr val="bg1"/>
          </a:solidFill>
        </a:ln>
        <a:effectLst/>
        <a:sp3d>
          <a:contourClr>
            <a:schemeClr val="bg1"/>
          </a:contourClr>
        </a:sp3d>
      </c:spPr>
    </c:sideWall>
    <c:backWall>
      <c:thickness val="0"/>
      <c:spPr>
        <a:noFill/>
        <a:ln>
          <a:solidFill>
            <a:schemeClr val="tx1"/>
          </a:solidFill>
        </a:ln>
        <a:effectLst/>
        <a:sp3d>
          <a:contourClr>
            <a:schemeClr val="tx1"/>
          </a:contourClr>
        </a:sp3d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5B9BD5"/>
            </a:solidFill>
            <a:ln>
              <a:noFill/>
            </a:ln>
            <a:effectLst/>
            <a:sp3d/>
          </c:spPr>
          <c:invertIfNegative val="0"/>
          <c:cat>
            <c:strRef>
              <c:f>SUMMARY!$B$11:$B$12</c:f>
              <c:strCache>
                <c:ptCount val="2"/>
                <c:pt idx="0">
                  <c:v>General Requirements</c:v>
                </c:pt>
                <c:pt idx="1">
                  <c:v>Plumbing</c:v>
                </c:pt>
              </c:strCache>
            </c:strRef>
          </c:cat>
          <c:val>
            <c:numRef>
              <c:f>SUMMARY!$C$11:$C$12</c:f>
              <c:numCache>
                <c:formatCode>_("$"* #,##0_);_("$"* \(#,##0\);_("$"* "-"??_);_(@_)</c:formatCode>
                <c:ptCount val="2"/>
                <c:pt idx="0">
                  <c:v>3575.4655892716282</c:v>
                </c:pt>
                <c:pt idx="1">
                  <c:v>30223.715885643513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C87-48D4-A601-184AA996D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3736192"/>
        <c:axId val="203737728"/>
        <c:axId val="0"/>
      </c:bar3DChart>
      <c:catAx>
        <c:axId val="203736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>
            <a:solidFill>
              <a:schemeClr val="bg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alpha val="83000"/>
                  </a:schemeClr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3737728"/>
        <c:crosses val="autoZero"/>
        <c:auto val="1"/>
        <c:lblAlgn val="ctr"/>
        <c:lblOffset val="100"/>
        <c:noMultiLvlLbl val="0"/>
      </c:catAx>
      <c:valAx>
        <c:axId val="203737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alpha val="83000"/>
                  </a:schemeClr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37361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1270000" dist="50800" dir="5400000" algn="ctr" rotWithShape="0">
        <a:srgbClr val="000000">
          <a:alpha val="0"/>
        </a:srgbClr>
      </a:outerShdw>
    </a:effectLst>
  </c:spPr>
  <c:txPr>
    <a:bodyPr anchor="ctr" anchorCtr="0"/>
    <a:lstStyle/>
    <a:p>
      <a:pPr>
        <a:defRPr>
          <a:ln>
            <a:noFill/>
          </a:ln>
          <a:solidFill>
            <a:schemeClr val="tx1">
              <a:alpha val="83000"/>
            </a:schemeClr>
          </a:solidFill>
          <a:effectLst>
            <a:glow rad="114300">
              <a:schemeClr val="accent1">
                <a:alpha val="29000"/>
              </a:schemeClr>
            </a:glow>
            <a:outerShdw blurRad="50800" dist="1536700" dir="21540000" algn="ctr" rotWithShape="0">
              <a:srgbClr val="000000">
                <a:alpha val="0"/>
              </a:srgbClr>
            </a:outerShdw>
          </a:effectLst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430653</xdr:colOff>
      <xdr:row>0</xdr:row>
      <xdr:rowOff>103281</xdr:rowOff>
    </xdr:from>
    <xdr:to>
      <xdr:col>3</xdr:col>
      <xdr:colOff>1117820</xdr:colOff>
      <xdr:row>8</xdr:row>
      <xdr:rowOff>3975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1F5C46B-2265-4302-ACE9-A0A447B75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2189" y="103281"/>
          <a:ext cx="2034274" cy="1315837"/>
        </a:xfrm>
        <a:prstGeom prst="rect">
          <a:avLst/>
        </a:prstGeom>
        <a:effectLst>
          <a:outerShdw blurRad="1270000" dist="50800" dir="5400000" sx="200000" sy="200000" algn="ctr" rotWithShape="0">
            <a:srgbClr val="000000">
              <a:alpha val="0"/>
            </a:srgbClr>
          </a:outerShdw>
        </a:effectLst>
      </xdr:spPr>
    </xdr:pic>
    <xdr:clientData/>
  </xdr:twoCellAnchor>
  <xdr:twoCellAnchor>
    <xdr:from>
      <xdr:col>4</xdr:col>
      <xdr:colOff>27214</xdr:colOff>
      <xdr:row>0</xdr:row>
      <xdr:rowOff>13608</xdr:rowOff>
    </xdr:from>
    <xdr:to>
      <xdr:col>11</xdr:col>
      <xdr:colOff>675527</xdr:colOff>
      <xdr:row>17</xdr:row>
      <xdr:rowOff>142502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FB37C3D2-643E-CFBC-D5BA-09F97A94D1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430653</xdr:colOff>
      <xdr:row>0</xdr:row>
      <xdr:rowOff>103281</xdr:rowOff>
    </xdr:from>
    <xdr:to>
      <xdr:col>3</xdr:col>
      <xdr:colOff>1081089</xdr:colOff>
      <xdr:row>7</xdr:row>
      <xdr:rowOff>155236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A87D0D47-8E85-A816-FAA2-BC4E7165AD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783" t="24050" r="8740" b="16138"/>
        <a:stretch>
          <a:fillRect/>
        </a:stretch>
      </xdr:blipFill>
      <xdr:spPr>
        <a:xfrm>
          <a:off x="5642189" y="103281"/>
          <a:ext cx="1997543" cy="13854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457200</xdr:colOff>
      <xdr:row>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457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14</xdr:col>
      <xdr:colOff>108857</xdr:colOff>
      <xdr:row>1</xdr:row>
      <xdr:rowOff>50613</xdr:rowOff>
    </xdr:from>
    <xdr:to>
      <xdr:col>15</xdr:col>
      <xdr:colOff>1086763</xdr:colOff>
      <xdr:row>8</xdr:row>
      <xdr:rowOff>141530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60286" y="50613"/>
          <a:ext cx="2012049" cy="1478846"/>
        </a:xfrm>
        <a:prstGeom prst="rect">
          <a:avLst/>
        </a:prstGeom>
      </xdr:spPr>
    </xdr:pic>
    <xdr:clientData/>
  </xdr:twoCellAnchor>
  <xdr:twoCellAnchor editAs="oneCell">
    <xdr:from>
      <xdr:col>14</xdr:col>
      <xdr:colOff>54429</xdr:colOff>
      <xdr:row>1</xdr:row>
      <xdr:rowOff>50613</xdr:rowOff>
    </xdr:from>
    <xdr:to>
      <xdr:col>15</xdr:col>
      <xdr:colOff>1017829</xdr:colOff>
      <xdr:row>8</xdr:row>
      <xdr:rowOff>61747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A87D0D47-8E85-A816-FAA2-BC4E7165AD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783" t="24050" r="8740" b="16138"/>
        <a:stretch>
          <a:fillRect/>
        </a:stretch>
      </xdr:blipFill>
      <xdr:spPr>
        <a:xfrm>
          <a:off x="14260286" y="50613"/>
          <a:ext cx="1997543" cy="1385455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ntegral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Integral">
      <a:majorFont>
        <a:latin typeface="Tw Cen MT Condensed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Inte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66CC"/>
    <pageSetUpPr fitToPage="1"/>
  </sheetPr>
  <dimension ref="A1:D18"/>
  <sheetViews>
    <sheetView view="pageBreakPreview" zoomScale="70" zoomScaleNormal="100" zoomScaleSheetLayoutView="70" workbookViewId="0">
      <pane ySplit="10" topLeftCell="A11" activePane="bottomLeft" state="frozen"/>
      <selection activeCell="N7" sqref="N7"/>
      <selection pane="bottomLeft" activeCell="B4" sqref="B4"/>
    </sheetView>
  </sheetViews>
  <sheetFormatPr defaultColWidth="9" defaultRowHeight="14.25" x14ac:dyDescent="0.2"/>
  <cols>
    <col min="1" max="1" width="23.625" style="36" customWidth="1"/>
    <col min="2" max="2" width="44.875" style="36" customWidth="1"/>
    <col min="3" max="4" width="17.625" style="40" customWidth="1"/>
    <col min="5" max="16384" width="9" style="36"/>
  </cols>
  <sheetData>
    <row r="1" spans="1:4" ht="15" x14ac:dyDescent="0.2">
      <c r="A1" s="55"/>
      <c r="B1" s="41"/>
      <c r="C1" s="80"/>
      <c r="D1" s="56"/>
    </row>
    <row r="2" spans="1:4" ht="15" x14ac:dyDescent="0.2">
      <c r="A2" s="20" t="s">
        <v>41</v>
      </c>
      <c r="B2" s="19"/>
      <c r="C2" s="81"/>
      <c r="D2" s="10"/>
    </row>
    <row r="3" spans="1:4" ht="15" x14ac:dyDescent="0.2">
      <c r="A3" s="20"/>
      <c r="B3" s="19"/>
      <c r="C3" s="81"/>
      <c r="D3" s="10"/>
    </row>
    <row r="4" spans="1:4" ht="15" x14ac:dyDescent="0.2">
      <c r="A4" s="20" t="s">
        <v>33</v>
      </c>
      <c r="B4" s="19"/>
      <c r="C4" s="81"/>
      <c r="D4" s="10"/>
    </row>
    <row r="5" spans="1:4" ht="15" x14ac:dyDescent="0.2">
      <c r="A5" s="20"/>
      <c r="B5" s="19"/>
      <c r="C5" s="81"/>
      <c r="D5" s="10"/>
    </row>
    <row r="6" spans="1:4" ht="15" x14ac:dyDescent="0.2">
      <c r="A6" s="20" t="s">
        <v>32</v>
      </c>
      <c r="B6" s="19">
        <v>2</v>
      </c>
      <c r="C6" s="81"/>
      <c r="D6" s="10"/>
    </row>
    <row r="7" spans="1:4" ht="15" x14ac:dyDescent="0.2">
      <c r="A7" s="20"/>
      <c r="B7" s="83"/>
      <c r="C7" s="81"/>
      <c r="D7" s="10"/>
    </row>
    <row r="8" spans="1:4" ht="15" x14ac:dyDescent="0.2">
      <c r="A8" s="20" t="s">
        <v>53</v>
      </c>
      <c r="B8" s="19">
        <v>2475</v>
      </c>
      <c r="C8" s="81"/>
      <c r="D8" s="10"/>
    </row>
    <row r="9" spans="1:4" ht="15.75" thickBot="1" x14ac:dyDescent="0.3">
      <c r="A9" s="20"/>
      <c r="B9" s="57"/>
      <c r="C9" s="82"/>
      <c r="D9" s="58"/>
    </row>
    <row r="10" spans="1:4" s="37" customFormat="1" ht="30" x14ac:dyDescent="0.2">
      <c r="A10" s="114" t="s">
        <v>15</v>
      </c>
      <c r="B10" s="115" t="s">
        <v>0</v>
      </c>
      <c r="C10" s="115" t="s">
        <v>16</v>
      </c>
      <c r="D10" s="116" t="s">
        <v>54</v>
      </c>
    </row>
    <row r="11" spans="1:4" ht="15" x14ac:dyDescent="0.2">
      <c r="A11" s="59">
        <v>1000</v>
      </c>
      <c r="B11" s="54" t="s">
        <v>17</v>
      </c>
      <c r="C11" s="79">
        <f>'MATERIAL TAKE-OFF'!P19</f>
        <v>3575.4655892716282</v>
      </c>
      <c r="D11" s="89">
        <f>C11/$B$8</f>
        <v>1.44463256132187</v>
      </c>
    </row>
    <row r="12" spans="1:4" ht="15.75" thickBot="1" x14ac:dyDescent="0.25">
      <c r="A12" s="59">
        <v>22000</v>
      </c>
      <c r="B12" s="54" t="s">
        <v>18</v>
      </c>
      <c r="C12" s="79">
        <f>'MATERIAL TAKE-OFF'!P72</f>
        <v>30223.715885643513</v>
      </c>
      <c r="D12" s="89">
        <f t="shared" ref="D12" si="0">C12/$B$8</f>
        <v>12.211602378037783</v>
      </c>
    </row>
    <row r="13" spans="1:4" s="38" customFormat="1" ht="15.75" thickBot="1" x14ac:dyDescent="0.25">
      <c r="A13" s="117" t="s">
        <v>12</v>
      </c>
      <c r="B13" s="118"/>
      <c r="C13" s="119">
        <f>SUM(C11:C12)</f>
        <v>33799.181474915138</v>
      </c>
      <c r="D13" s="119">
        <f>SUM(D11:D12)</f>
        <v>13.656234939359653</v>
      </c>
    </row>
    <row r="14" spans="1:4" ht="15.75" thickBot="1" x14ac:dyDescent="0.25">
      <c r="A14" s="121"/>
      <c r="B14" s="121"/>
      <c r="C14" s="121"/>
      <c r="D14" s="121"/>
    </row>
    <row r="15" spans="1:4" s="39" customFormat="1" ht="15" x14ac:dyDescent="0.2">
      <c r="A15" s="42" t="s">
        <v>21</v>
      </c>
      <c r="B15" s="43">
        <v>0.2</v>
      </c>
      <c r="C15" s="60">
        <f>$C$13*B15</f>
        <v>6759.836294983028</v>
      </c>
      <c r="D15" s="60">
        <f>$D$13*B15</f>
        <v>2.7312469878719305</v>
      </c>
    </row>
    <row r="16" spans="1:4" s="39" customFormat="1" ht="15" x14ac:dyDescent="0.2">
      <c r="A16" s="42" t="s">
        <v>5</v>
      </c>
      <c r="B16" s="43">
        <v>0.03</v>
      </c>
      <c r="C16" s="60">
        <f>$C$13*B16</f>
        <v>1013.9754442474541</v>
      </c>
      <c r="D16" s="60">
        <f>$D$13*B16</f>
        <v>0.40968704818078955</v>
      </c>
    </row>
    <row r="17" spans="1:4" s="39" customFormat="1" ht="15.75" thickBot="1" x14ac:dyDescent="0.25">
      <c r="A17" s="42" t="s">
        <v>19</v>
      </c>
      <c r="B17" s="43">
        <v>0.05</v>
      </c>
      <c r="C17" s="60">
        <f>$C$13*B17</f>
        <v>1689.959073745757</v>
      </c>
      <c r="D17" s="60">
        <f>$D$13*B17</f>
        <v>0.68281174696798264</v>
      </c>
    </row>
    <row r="18" spans="1:4" s="37" customFormat="1" ht="15.75" thickBot="1" x14ac:dyDescent="0.25">
      <c r="A18" s="122" t="s">
        <v>31</v>
      </c>
      <c r="B18" s="123"/>
      <c r="C18" s="120">
        <f>SUM(C13:C17)</f>
        <v>43262.95228789137</v>
      </c>
      <c r="D18" s="120">
        <f>SUM(D13:D17)</f>
        <v>17.479980722380354</v>
      </c>
    </row>
  </sheetData>
  <mergeCells count="2">
    <mergeCell ref="A14:D14"/>
    <mergeCell ref="A18:B18"/>
  </mergeCells>
  <conditionalFormatting sqref="B6 B8">
    <cfRule type="expression" dxfId="1" priority="2">
      <formula>ISBLANK(B6)</formula>
    </cfRule>
  </conditionalFormatting>
  <pageMargins left="0" right="0" top="1" bottom="0" header="0" footer="0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Q92"/>
  <sheetViews>
    <sheetView showGridLines="0" tabSelected="1" topLeftCell="A2" zoomScale="70" zoomScaleNormal="70" zoomScaleSheetLayoutView="55" workbookViewId="0">
      <pane ySplit="9" topLeftCell="A11" activePane="bottomLeft" state="frozen"/>
      <selection activeCell="N7" sqref="N7"/>
      <selection pane="bottomLeft" activeCell="C7" sqref="C7"/>
    </sheetView>
  </sheetViews>
  <sheetFormatPr defaultColWidth="9" defaultRowHeight="14.25" x14ac:dyDescent="0.2"/>
  <cols>
    <col min="1" max="1" width="8.625" style="7" customWidth="1"/>
    <col min="2" max="2" width="10.625" style="7" customWidth="1"/>
    <col min="3" max="3" width="45.625" style="7" customWidth="1"/>
    <col min="4" max="4" width="10.625" style="14" customWidth="1"/>
    <col min="5" max="5" width="8.375" style="7" customWidth="1"/>
    <col min="6" max="6" width="10.625" style="14" customWidth="1"/>
    <col min="7" max="7" width="12.625" style="50" customWidth="1"/>
    <col min="8" max="12" width="10.625" style="7" customWidth="1"/>
    <col min="13" max="13" width="12.5" style="7" customWidth="1"/>
    <col min="14" max="14" width="12.875" style="7" customWidth="1"/>
    <col min="15" max="15" width="13.625" style="7" customWidth="1"/>
    <col min="16" max="16" width="15.125" style="7" customWidth="1"/>
    <col min="17" max="17" width="10.875" style="7" bestFit="1" customWidth="1"/>
    <col min="18" max="16384" width="9" style="7"/>
  </cols>
  <sheetData>
    <row r="1" spans="1:17" s="3" customFormat="1" ht="15" hidden="1" customHeight="1" x14ac:dyDescent="0.2">
      <c r="A1" s="15"/>
      <c r="B1" s="16"/>
      <c r="C1" s="16"/>
      <c r="D1" s="16"/>
      <c r="E1" s="16"/>
      <c r="F1" s="16"/>
      <c r="G1" s="44"/>
      <c r="H1" s="16"/>
      <c r="I1" s="16"/>
      <c r="J1" s="16"/>
      <c r="K1" s="16"/>
      <c r="L1" s="16"/>
      <c r="M1" s="16"/>
      <c r="N1" s="16"/>
      <c r="O1" s="16"/>
      <c r="P1" s="16"/>
    </row>
    <row r="2" spans="1:17" ht="15" customHeight="1" x14ac:dyDescent="0.2">
      <c r="A2" s="1"/>
      <c r="B2" s="2"/>
      <c r="C2" s="17"/>
      <c r="D2" s="4"/>
      <c r="E2" s="17"/>
      <c r="F2" s="4"/>
      <c r="G2" s="45"/>
      <c r="H2" s="5"/>
      <c r="I2" s="5"/>
      <c r="J2" s="5"/>
      <c r="K2" s="5"/>
      <c r="L2" s="5"/>
      <c r="M2" s="5"/>
      <c r="N2" s="5"/>
      <c r="O2" s="5"/>
      <c r="P2" s="6"/>
    </row>
    <row r="3" spans="1:17" ht="15" customHeight="1" x14ac:dyDescent="0.2">
      <c r="A3" s="18" t="s">
        <v>27</v>
      </c>
      <c r="B3" s="19"/>
      <c r="C3" s="3"/>
      <c r="D3" s="8"/>
      <c r="E3" s="3"/>
      <c r="F3" s="8"/>
      <c r="G3" s="62"/>
      <c r="H3" s="62"/>
      <c r="K3" s="124"/>
      <c r="L3" s="124"/>
      <c r="M3" s="124"/>
      <c r="N3" s="124"/>
      <c r="P3" s="9"/>
    </row>
    <row r="4" spans="1:17" ht="18.600000000000001" customHeight="1" x14ac:dyDescent="0.2">
      <c r="A4" s="18"/>
      <c r="B4" s="19"/>
      <c r="C4" s="3"/>
      <c r="D4" s="8"/>
      <c r="E4" s="3"/>
      <c r="F4" s="8"/>
      <c r="G4" s="61"/>
      <c r="H4" s="76"/>
      <c r="K4" s="126"/>
      <c r="L4" s="126"/>
      <c r="M4" s="125"/>
      <c r="N4" s="126"/>
      <c r="P4" s="9"/>
    </row>
    <row r="5" spans="1:17" ht="15" customHeight="1" x14ac:dyDescent="0.2">
      <c r="A5" s="18" t="s">
        <v>33</v>
      </c>
      <c r="B5" s="19"/>
      <c r="C5" s="3"/>
      <c r="D5" s="8"/>
      <c r="E5" s="3"/>
      <c r="F5" s="8"/>
      <c r="G5" s="61"/>
      <c r="H5" s="76"/>
      <c r="K5" s="126"/>
      <c r="L5" s="126"/>
      <c r="M5" s="131"/>
      <c r="N5" s="126"/>
      <c r="P5" s="9"/>
    </row>
    <row r="6" spans="1:17" ht="15" customHeight="1" x14ac:dyDescent="0.2">
      <c r="A6" s="18"/>
      <c r="B6" s="19"/>
      <c r="C6" s="3"/>
      <c r="D6" s="8"/>
      <c r="E6" s="3"/>
      <c r="F6" s="8"/>
      <c r="G6" s="61"/>
      <c r="H6" s="76"/>
      <c r="K6" s="126"/>
      <c r="L6" s="126"/>
      <c r="M6" s="131"/>
      <c r="N6" s="126"/>
      <c r="P6" s="9"/>
    </row>
    <row r="7" spans="1:17" ht="15" customHeight="1" x14ac:dyDescent="0.2">
      <c r="A7" s="18" t="s">
        <v>22</v>
      </c>
      <c r="B7" s="113" t="s">
        <v>67</v>
      </c>
      <c r="C7" s="3"/>
      <c r="D7" s="8"/>
      <c r="E7" s="3"/>
      <c r="F7" s="8"/>
      <c r="G7" s="46"/>
      <c r="K7" s="126"/>
      <c r="L7" s="126"/>
      <c r="M7" s="131"/>
      <c r="N7" s="126"/>
      <c r="P7" s="9"/>
    </row>
    <row r="8" spans="1:17" ht="15" customHeight="1" x14ac:dyDescent="0.2">
      <c r="A8" s="18"/>
      <c r="B8" s="19"/>
      <c r="C8" s="3"/>
      <c r="D8" s="8"/>
      <c r="E8" s="3"/>
      <c r="F8" s="8"/>
      <c r="G8" s="46"/>
      <c r="K8" s="126"/>
      <c r="L8" s="126"/>
      <c r="M8" s="125"/>
      <c r="N8" s="126"/>
      <c r="P8" s="9"/>
    </row>
    <row r="9" spans="1:17" ht="15" customHeight="1" x14ac:dyDescent="0.2">
      <c r="A9" s="18" t="s">
        <v>20</v>
      </c>
      <c r="B9" s="3"/>
      <c r="C9" s="3"/>
      <c r="D9" s="8"/>
      <c r="E9" s="3"/>
      <c r="F9" s="8"/>
      <c r="G9" s="46"/>
      <c r="P9" s="9"/>
    </row>
    <row r="10" spans="1:17" s="90" customFormat="1" ht="61.35" customHeight="1" x14ac:dyDescent="0.2">
      <c r="A10" s="93" t="s">
        <v>7</v>
      </c>
      <c r="B10" s="94" t="s">
        <v>26</v>
      </c>
      <c r="C10" s="95" t="s">
        <v>0</v>
      </c>
      <c r="D10" s="96" t="s">
        <v>1</v>
      </c>
      <c r="E10" s="95" t="s">
        <v>2</v>
      </c>
      <c r="F10" s="96" t="s">
        <v>23</v>
      </c>
      <c r="G10" s="97" t="s">
        <v>24</v>
      </c>
      <c r="H10" s="98" t="s">
        <v>36</v>
      </c>
      <c r="I10" s="94" t="s">
        <v>34</v>
      </c>
      <c r="J10" s="98" t="s">
        <v>37</v>
      </c>
      <c r="K10" s="94" t="s">
        <v>35</v>
      </c>
      <c r="L10" s="94" t="s">
        <v>28</v>
      </c>
      <c r="M10" s="94" t="s">
        <v>38</v>
      </c>
      <c r="N10" s="94" t="s">
        <v>29</v>
      </c>
      <c r="O10" s="94" t="s">
        <v>39</v>
      </c>
      <c r="P10" s="99" t="s">
        <v>11</v>
      </c>
    </row>
    <row r="11" spans="1:17" s="90" customFormat="1" ht="18" customHeight="1" x14ac:dyDescent="0.2">
      <c r="A11" s="100"/>
      <c r="B11" s="136" t="s">
        <v>57</v>
      </c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01"/>
    </row>
    <row r="12" spans="1:17" ht="18" customHeight="1" x14ac:dyDescent="0.2">
      <c r="A12" s="84">
        <v>1</v>
      </c>
      <c r="B12" s="21"/>
      <c r="C12" s="22" t="s">
        <v>8</v>
      </c>
      <c r="D12" s="21">
        <v>1</v>
      </c>
      <c r="E12" s="21" t="s">
        <v>6</v>
      </c>
      <c r="F12" s="85">
        <v>0</v>
      </c>
      <c r="G12" s="86">
        <f t="shared" ref="G12:G18" si="0">(F12*D12)+D12</f>
        <v>1</v>
      </c>
      <c r="H12" s="86">
        <f>2.5%*$Q$12/I12</f>
        <v>14.472187265678755</v>
      </c>
      <c r="I12" s="87">
        <v>52.21</v>
      </c>
      <c r="J12" s="86">
        <f t="shared" ref="J12:J18" si="1">H12*G12</f>
        <v>14.472187265678755</v>
      </c>
      <c r="K12" s="87">
        <f t="shared" ref="K12:K18" si="2">I12*J12</f>
        <v>755.59289714108786</v>
      </c>
      <c r="L12" s="87">
        <v>0</v>
      </c>
      <c r="M12" s="87">
        <f t="shared" ref="M12:M18" si="3">L12*G12</f>
        <v>0</v>
      </c>
      <c r="N12" s="87">
        <v>0</v>
      </c>
      <c r="O12" s="87">
        <f t="shared" ref="O12:O18" si="4">N12*G12</f>
        <v>0</v>
      </c>
      <c r="P12" s="87">
        <f t="shared" ref="P12:P18" si="5">IF(D12="","",(K12+M12+O12))</f>
        <v>755.59289714108786</v>
      </c>
      <c r="Q12" s="51">
        <f>SUM(P23:P72)/2</f>
        <v>30223.715885643513</v>
      </c>
    </row>
    <row r="13" spans="1:17" ht="18" customHeight="1" x14ac:dyDescent="0.2">
      <c r="A13" s="21">
        <f t="shared" ref="A13:A18" si="6">A12+1</f>
        <v>2</v>
      </c>
      <c r="B13" s="21"/>
      <c r="C13" s="22" t="s">
        <v>10</v>
      </c>
      <c r="D13" s="21">
        <v>1</v>
      </c>
      <c r="E13" s="21" t="s">
        <v>6</v>
      </c>
      <c r="F13" s="85">
        <v>0</v>
      </c>
      <c r="G13" s="86">
        <f t="shared" si="0"/>
        <v>1</v>
      </c>
      <c r="H13" s="86">
        <f>1.65%*$Q$12/I13</f>
        <v>9.5516435953479792</v>
      </c>
      <c r="I13" s="87">
        <v>52.21</v>
      </c>
      <c r="J13" s="86">
        <f t="shared" si="1"/>
        <v>9.5516435953479792</v>
      </c>
      <c r="K13" s="87">
        <f t="shared" si="2"/>
        <v>498.69131211311799</v>
      </c>
      <c r="L13" s="87">
        <v>0</v>
      </c>
      <c r="M13" s="87">
        <f t="shared" si="3"/>
        <v>0</v>
      </c>
      <c r="N13" s="87">
        <v>0</v>
      </c>
      <c r="O13" s="87">
        <f t="shared" si="4"/>
        <v>0</v>
      </c>
      <c r="P13" s="87">
        <f t="shared" si="5"/>
        <v>498.69131211311799</v>
      </c>
    </row>
    <row r="14" spans="1:17" ht="18" customHeight="1" x14ac:dyDescent="0.2">
      <c r="A14" s="21">
        <f t="shared" si="6"/>
        <v>3</v>
      </c>
      <c r="B14" s="21"/>
      <c r="C14" s="22" t="s">
        <v>9</v>
      </c>
      <c r="D14" s="21">
        <v>1</v>
      </c>
      <c r="E14" s="21" t="s">
        <v>6</v>
      </c>
      <c r="F14" s="85">
        <v>0</v>
      </c>
      <c r="G14" s="86">
        <f t="shared" si="0"/>
        <v>1</v>
      </c>
      <c r="H14" s="86">
        <f>0.85%*$Q$12/I14</f>
        <v>4.920543670330777</v>
      </c>
      <c r="I14" s="87">
        <v>52.21</v>
      </c>
      <c r="J14" s="86">
        <f t="shared" si="1"/>
        <v>4.920543670330777</v>
      </c>
      <c r="K14" s="87">
        <f t="shared" si="2"/>
        <v>256.90158502796987</v>
      </c>
      <c r="L14" s="87">
        <v>0</v>
      </c>
      <c r="M14" s="87">
        <f t="shared" si="3"/>
        <v>0</v>
      </c>
      <c r="N14" s="87">
        <v>0</v>
      </c>
      <c r="O14" s="87">
        <f t="shared" si="4"/>
        <v>0</v>
      </c>
      <c r="P14" s="87">
        <f t="shared" si="5"/>
        <v>256.90158502796987</v>
      </c>
    </row>
    <row r="15" spans="1:17" ht="18" customHeight="1" x14ac:dyDescent="0.2">
      <c r="A15" s="21">
        <f t="shared" si="6"/>
        <v>4</v>
      </c>
      <c r="B15" s="21"/>
      <c r="C15" s="22" t="s">
        <v>3</v>
      </c>
      <c r="D15" s="21">
        <v>1</v>
      </c>
      <c r="E15" s="21" t="s">
        <v>6</v>
      </c>
      <c r="F15" s="85">
        <v>0</v>
      </c>
      <c r="G15" s="86">
        <f t="shared" si="0"/>
        <v>1</v>
      </c>
      <c r="H15" s="86">
        <f>2.35%*$Q$12/I15</f>
        <v>13.603856029738031</v>
      </c>
      <c r="I15" s="87">
        <v>52.21</v>
      </c>
      <c r="J15" s="86">
        <f t="shared" si="1"/>
        <v>13.603856029738031</v>
      </c>
      <c r="K15" s="87">
        <f t="shared" si="2"/>
        <v>710.25732331262259</v>
      </c>
      <c r="L15" s="87">
        <v>0</v>
      </c>
      <c r="M15" s="87">
        <f t="shared" si="3"/>
        <v>0</v>
      </c>
      <c r="N15" s="87">
        <v>0</v>
      </c>
      <c r="O15" s="87">
        <f t="shared" si="4"/>
        <v>0</v>
      </c>
      <c r="P15" s="87">
        <f t="shared" si="5"/>
        <v>710.25732331262259</v>
      </c>
    </row>
    <row r="16" spans="1:17" ht="18" customHeight="1" x14ac:dyDescent="0.2">
      <c r="A16" s="21">
        <f t="shared" si="6"/>
        <v>5</v>
      </c>
      <c r="B16" s="21"/>
      <c r="C16" s="22" t="s">
        <v>30</v>
      </c>
      <c r="D16" s="21">
        <v>1</v>
      </c>
      <c r="E16" s="21" t="s">
        <v>6</v>
      </c>
      <c r="F16" s="85">
        <v>0</v>
      </c>
      <c r="G16" s="86">
        <f t="shared" si="0"/>
        <v>1</v>
      </c>
      <c r="H16" s="86">
        <f>2%*$Q$12/I16</f>
        <v>11.577749812543004</v>
      </c>
      <c r="I16" s="87">
        <v>52.21</v>
      </c>
      <c r="J16" s="86">
        <f t="shared" si="1"/>
        <v>11.577749812543004</v>
      </c>
      <c r="K16" s="87">
        <f t="shared" si="2"/>
        <v>604.47431771287029</v>
      </c>
      <c r="L16" s="87">
        <v>0</v>
      </c>
      <c r="M16" s="87">
        <f t="shared" si="3"/>
        <v>0</v>
      </c>
      <c r="N16" s="87">
        <v>0</v>
      </c>
      <c r="O16" s="87">
        <f t="shared" si="4"/>
        <v>0</v>
      </c>
      <c r="P16" s="87">
        <f t="shared" si="5"/>
        <v>604.47431771287029</v>
      </c>
    </row>
    <row r="17" spans="1:16" ht="18" customHeight="1" x14ac:dyDescent="0.2">
      <c r="A17" s="21">
        <f t="shared" si="6"/>
        <v>6</v>
      </c>
      <c r="B17" s="21"/>
      <c r="C17" s="22" t="s">
        <v>4</v>
      </c>
      <c r="D17" s="21">
        <v>1</v>
      </c>
      <c r="E17" s="21" t="s">
        <v>6</v>
      </c>
      <c r="F17" s="85">
        <v>0</v>
      </c>
      <c r="G17" s="86">
        <f t="shared" si="0"/>
        <v>1</v>
      </c>
      <c r="H17" s="86">
        <f>0.98%*$Q$12/I17</f>
        <v>5.6730974081460719</v>
      </c>
      <c r="I17" s="87">
        <v>52.21</v>
      </c>
      <c r="J17" s="86">
        <f t="shared" si="1"/>
        <v>5.6730974081460719</v>
      </c>
      <c r="K17" s="87">
        <f t="shared" si="2"/>
        <v>296.19241567930641</v>
      </c>
      <c r="L17" s="87">
        <v>0</v>
      </c>
      <c r="M17" s="87">
        <f t="shared" si="3"/>
        <v>0</v>
      </c>
      <c r="N17" s="87">
        <v>0</v>
      </c>
      <c r="O17" s="87">
        <f t="shared" si="4"/>
        <v>0</v>
      </c>
      <c r="P17" s="87">
        <f t="shared" si="5"/>
        <v>296.19241567930641</v>
      </c>
    </row>
    <row r="18" spans="1:16" ht="18" customHeight="1" x14ac:dyDescent="0.2">
      <c r="A18" s="21">
        <f t="shared" si="6"/>
        <v>7</v>
      </c>
      <c r="B18" s="21"/>
      <c r="C18" s="22" t="s">
        <v>14</v>
      </c>
      <c r="D18" s="88">
        <v>1</v>
      </c>
      <c r="E18" s="21" t="s">
        <v>6</v>
      </c>
      <c r="F18" s="85">
        <v>0</v>
      </c>
      <c r="G18" s="86">
        <f t="shared" si="0"/>
        <v>1</v>
      </c>
      <c r="H18" s="86">
        <f>1.5%*$Q$12/I18</f>
        <v>8.6833123594072532</v>
      </c>
      <c r="I18" s="87">
        <v>52.21</v>
      </c>
      <c r="J18" s="86">
        <f t="shared" si="1"/>
        <v>8.6833123594072532</v>
      </c>
      <c r="K18" s="87">
        <f t="shared" si="2"/>
        <v>453.35573828465272</v>
      </c>
      <c r="L18" s="87">
        <v>0</v>
      </c>
      <c r="M18" s="87">
        <f t="shared" si="3"/>
        <v>0</v>
      </c>
      <c r="N18" s="87">
        <v>0</v>
      </c>
      <c r="O18" s="87">
        <f t="shared" si="4"/>
        <v>0</v>
      </c>
      <c r="P18" s="87">
        <f t="shared" si="5"/>
        <v>453.35573828465272</v>
      </c>
    </row>
    <row r="19" spans="1:16" s="90" customFormat="1" ht="18" customHeight="1" x14ac:dyDescent="0.2">
      <c r="A19" s="102" t="str">
        <f t="shared" ref="A19" si="7">IF(E19=0,"",1+MAX(A13:A18))</f>
        <v/>
      </c>
      <c r="B19" s="103"/>
      <c r="C19" s="104"/>
      <c r="D19" s="105"/>
      <c r="E19" s="105"/>
      <c r="F19" s="105"/>
      <c r="G19" s="106"/>
      <c r="H19" s="105"/>
      <c r="I19" s="105"/>
      <c r="J19" s="105"/>
      <c r="K19" s="105"/>
      <c r="L19" s="105"/>
      <c r="M19" s="105"/>
      <c r="N19" s="105"/>
      <c r="O19" s="105" t="s">
        <v>25</v>
      </c>
      <c r="P19" s="107">
        <f>SUM(P12:P18)</f>
        <v>3575.4655892716282</v>
      </c>
    </row>
    <row r="20" spans="1:16" ht="18" customHeight="1" x14ac:dyDescent="0.2">
      <c r="A20" s="68" t="str">
        <f>IF(E20=0,"",1+MAX(#REF!))</f>
        <v/>
      </c>
      <c r="B20" s="69"/>
      <c r="C20" s="23"/>
      <c r="D20" s="24"/>
      <c r="E20" s="23"/>
      <c r="F20" s="24"/>
      <c r="G20" s="47"/>
      <c r="H20" s="77"/>
      <c r="I20" s="25"/>
      <c r="J20" s="77"/>
      <c r="K20" s="25"/>
      <c r="L20" s="25"/>
      <c r="M20" s="25"/>
      <c r="N20" s="25"/>
      <c r="O20" s="25"/>
      <c r="P20" s="26"/>
    </row>
    <row r="21" spans="1:16" s="90" customFormat="1" ht="18" customHeight="1" x14ac:dyDescent="0.2">
      <c r="A21" s="108" t="str">
        <f>IF(E21=0,"",1+MAX(A20:A20))</f>
        <v/>
      </c>
      <c r="B21" s="136" t="s">
        <v>58</v>
      </c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01"/>
    </row>
    <row r="22" spans="1:16" s="3" customFormat="1" ht="15" x14ac:dyDescent="0.2">
      <c r="A22" s="84" t="str">
        <f>IF(E22=0,"",1+MAX(A20:A21))</f>
        <v/>
      </c>
      <c r="B22" s="28"/>
      <c r="C22" s="78" t="s">
        <v>61</v>
      </c>
      <c r="D22" s="27"/>
      <c r="E22" s="27"/>
      <c r="F22" s="85"/>
      <c r="G22" s="86"/>
      <c r="H22" s="86"/>
      <c r="I22" s="87"/>
      <c r="J22" s="86"/>
      <c r="K22" s="87"/>
      <c r="L22" s="87"/>
      <c r="M22" s="87"/>
      <c r="N22" s="87"/>
      <c r="O22" s="87"/>
      <c r="P22" s="87"/>
    </row>
    <row r="23" spans="1:16" ht="28.5" customHeight="1" x14ac:dyDescent="0.2">
      <c r="A23" s="84">
        <f>IF(D23=0,"",1+MAX(A$12:A22))</f>
        <v>8</v>
      </c>
      <c r="B23" s="127" t="s">
        <v>68</v>
      </c>
      <c r="C23" s="53" t="s">
        <v>69</v>
      </c>
      <c r="D23" s="27">
        <v>26.64</v>
      </c>
      <c r="E23" s="27" t="s">
        <v>56</v>
      </c>
      <c r="F23" s="85">
        <v>0.1</v>
      </c>
      <c r="G23" s="86">
        <f t="shared" ref="G23:G28" si="8">(F23*D23)+D23</f>
        <v>29.304000000000002</v>
      </c>
      <c r="H23" s="86">
        <v>0.124</v>
      </c>
      <c r="I23" s="87">
        <v>58.78</v>
      </c>
      <c r="J23" s="86">
        <f t="shared" ref="J23:J28" si="9">H23*G23</f>
        <v>3.633696</v>
      </c>
      <c r="K23" s="87">
        <f t="shared" ref="K23:K28" si="10">I23*J23</f>
        <v>213.58865088000002</v>
      </c>
      <c r="L23" s="87">
        <v>9.1</v>
      </c>
      <c r="M23" s="87">
        <f t="shared" ref="M23:M28" si="11">L23*G23</f>
        <v>266.66640000000001</v>
      </c>
      <c r="N23" s="87">
        <v>0</v>
      </c>
      <c r="O23" s="87">
        <f t="shared" ref="O23:O28" si="12">N23*G23</f>
        <v>0</v>
      </c>
      <c r="P23" s="87">
        <f t="shared" ref="P23:P28" si="13">IF(D23="","",(K23+M23+O23))</f>
        <v>480.25505088</v>
      </c>
    </row>
    <row r="24" spans="1:16" x14ac:dyDescent="0.2">
      <c r="A24" s="84">
        <f>IF(D24=0,"",1+MAX(A$12:A23))</f>
        <v>9</v>
      </c>
      <c r="B24" s="128"/>
      <c r="C24" s="53" t="s">
        <v>70</v>
      </c>
      <c r="D24" s="27">
        <v>38.840000000000003</v>
      </c>
      <c r="E24" s="27" t="s">
        <v>56</v>
      </c>
      <c r="F24" s="85">
        <v>0.1</v>
      </c>
      <c r="G24" s="86">
        <f t="shared" si="8"/>
        <v>42.724000000000004</v>
      </c>
      <c r="H24" s="86">
        <v>0.104</v>
      </c>
      <c r="I24" s="87">
        <v>58.78</v>
      </c>
      <c r="J24" s="86">
        <f t="shared" si="9"/>
        <v>4.4432960000000001</v>
      </c>
      <c r="K24" s="87">
        <f t="shared" si="10"/>
        <v>261.17693888000002</v>
      </c>
      <c r="L24" s="87">
        <v>4.95</v>
      </c>
      <c r="M24" s="87">
        <f t="shared" si="11"/>
        <v>211.48380000000003</v>
      </c>
      <c r="N24" s="87">
        <v>0</v>
      </c>
      <c r="O24" s="87">
        <f t="shared" si="12"/>
        <v>0</v>
      </c>
      <c r="P24" s="87">
        <f t="shared" si="13"/>
        <v>472.66073888000005</v>
      </c>
    </row>
    <row r="25" spans="1:16" x14ac:dyDescent="0.2">
      <c r="A25" s="84">
        <f>IF(D25=0,"",1+MAX(A$12:A24))</f>
        <v>10</v>
      </c>
      <c r="B25" s="128"/>
      <c r="C25" s="53" t="s">
        <v>71</v>
      </c>
      <c r="D25" s="27">
        <v>9.7899999999999991</v>
      </c>
      <c r="E25" s="27" t="s">
        <v>56</v>
      </c>
      <c r="F25" s="85">
        <v>0.1</v>
      </c>
      <c r="G25" s="86">
        <f t="shared" si="8"/>
        <v>10.768999999999998</v>
      </c>
      <c r="H25" s="86">
        <v>0.104</v>
      </c>
      <c r="I25" s="87">
        <v>58.78</v>
      </c>
      <c r="J25" s="86">
        <f t="shared" si="9"/>
        <v>1.1199759999999999</v>
      </c>
      <c r="K25" s="87">
        <f t="shared" si="10"/>
        <v>65.832189279999994</v>
      </c>
      <c r="L25" s="87">
        <v>4.95</v>
      </c>
      <c r="M25" s="87">
        <f t="shared" si="11"/>
        <v>53.306549999999994</v>
      </c>
      <c r="N25" s="87">
        <v>0</v>
      </c>
      <c r="O25" s="87">
        <f t="shared" si="12"/>
        <v>0</v>
      </c>
      <c r="P25" s="87">
        <f t="shared" si="13"/>
        <v>119.13873927999998</v>
      </c>
    </row>
    <row r="26" spans="1:16" x14ac:dyDescent="0.2">
      <c r="A26" s="84">
        <f>IF(D26=0,"",1+MAX(A$12:A25))</f>
        <v>11</v>
      </c>
      <c r="B26" s="128"/>
      <c r="C26" s="53" t="s">
        <v>72</v>
      </c>
      <c r="D26" s="27">
        <v>49.21</v>
      </c>
      <c r="E26" s="27" t="s">
        <v>56</v>
      </c>
      <c r="F26" s="85">
        <v>0.1</v>
      </c>
      <c r="G26" s="86">
        <f t="shared" si="8"/>
        <v>54.131</v>
      </c>
      <c r="H26" s="86">
        <v>0.104</v>
      </c>
      <c r="I26" s="87">
        <v>58.78</v>
      </c>
      <c r="J26" s="86">
        <f t="shared" si="9"/>
        <v>5.6296239999999997</v>
      </c>
      <c r="K26" s="87">
        <f t="shared" si="10"/>
        <v>330.90929871999998</v>
      </c>
      <c r="L26" s="87">
        <v>4.95</v>
      </c>
      <c r="M26" s="87">
        <f t="shared" si="11"/>
        <v>267.94845000000004</v>
      </c>
      <c r="N26" s="87">
        <v>0</v>
      </c>
      <c r="O26" s="87">
        <f t="shared" si="12"/>
        <v>0</v>
      </c>
      <c r="P26" s="87">
        <f t="shared" si="13"/>
        <v>598.85774872000002</v>
      </c>
    </row>
    <row r="27" spans="1:16" x14ac:dyDescent="0.2">
      <c r="A27" s="84">
        <f>IF(D27=0,"",1+MAX(A$12:A26))</f>
        <v>12</v>
      </c>
      <c r="B27" s="128"/>
      <c r="C27" s="53" t="s">
        <v>73</v>
      </c>
      <c r="D27" s="27">
        <v>7.75</v>
      </c>
      <c r="E27" s="27" t="s">
        <v>56</v>
      </c>
      <c r="F27" s="85">
        <v>0.1</v>
      </c>
      <c r="G27" s="86">
        <f t="shared" si="8"/>
        <v>8.5250000000000004</v>
      </c>
      <c r="H27" s="86">
        <v>0.11</v>
      </c>
      <c r="I27" s="87">
        <v>58.78</v>
      </c>
      <c r="J27" s="86">
        <f t="shared" si="9"/>
        <v>0.93775000000000008</v>
      </c>
      <c r="K27" s="87">
        <f t="shared" si="10"/>
        <v>55.120945000000006</v>
      </c>
      <c r="L27" s="87">
        <v>7.77</v>
      </c>
      <c r="M27" s="87">
        <f t="shared" si="11"/>
        <v>66.239249999999998</v>
      </c>
      <c r="N27" s="87">
        <v>0</v>
      </c>
      <c r="O27" s="87">
        <f t="shared" si="12"/>
        <v>0</v>
      </c>
      <c r="P27" s="87">
        <f t="shared" si="13"/>
        <v>121.360195</v>
      </c>
    </row>
    <row r="28" spans="1:16" x14ac:dyDescent="0.2">
      <c r="A28" s="84">
        <f>IF(D28=0,"",1+MAX(A$12:A27))</f>
        <v>13</v>
      </c>
      <c r="B28" s="128"/>
      <c r="C28" s="53" t="s">
        <v>74</v>
      </c>
      <c r="D28" s="27">
        <v>69.94</v>
      </c>
      <c r="E28" s="27" t="s">
        <v>56</v>
      </c>
      <c r="F28" s="85">
        <v>0.1</v>
      </c>
      <c r="G28" s="86">
        <f t="shared" si="8"/>
        <v>76.933999999999997</v>
      </c>
      <c r="H28" s="86">
        <v>0.11</v>
      </c>
      <c r="I28" s="87">
        <v>58.78</v>
      </c>
      <c r="J28" s="86">
        <f t="shared" si="9"/>
        <v>8.4627400000000002</v>
      </c>
      <c r="K28" s="87">
        <f t="shared" si="10"/>
        <v>497.43985720000001</v>
      </c>
      <c r="L28" s="87">
        <v>7.77</v>
      </c>
      <c r="M28" s="87">
        <f t="shared" si="11"/>
        <v>597.77717999999993</v>
      </c>
      <c r="N28" s="87">
        <v>0</v>
      </c>
      <c r="O28" s="87">
        <f t="shared" si="12"/>
        <v>0</v>
      </c>
      <c r="P28" s="87">
        <f t="shared" si="13"/>
        <v>1095.2170372</v>
      </c>
    </row>
    <row r="29" spans="1:16" s="3" customFormat="1" ht="15" x14ac:dyDescent="0.2">
      <c r="A29" s="84" t="str">
        <f>IF(E29=0,"",1+MAX(A20:A23))</f>
        <v/>
      </c>
      <c r="B29" s="128"/>
      <c r="C29" s="78" t="s">
        <v>62</v>
      </c>
      <c r="D29" s="27"/>
      <c r="E29" s="27"/>
      <c r="F29" s="85"/>
      <c r="G29" s="86"/>
      <c r="H29" s="86"/>
      <c r="I29" s="87"/>
      <c r="J29" s="86"/>
      <c r="K29" s="87"/>
      <c r="L29" s="87"/>
      <c r="M29" s="87"/>
      <c r="N29" s="87"/>
      <c r="O29" s="87"/>
      <c r="P29" s="87"/>
    </row>
    <row r="30" spans="1:16" x14ac:dyDescent="0.2">
      <c r="A30" s="84">
        <f>IF(D30=0,"",1+MAX(A$12:A29))</f>
        <v>14</v>
      </c>
      <c r="B30" s="128"/>
      <c r="C30" s="53" t="s">
        <v>76</v>
      </c>
      <c r="D30" s="27">
        <v>61.55</v>
      </c>
      <c r="E30" s="27" t="s">
        <v>56</v>
      </c>
      <c r="F30" s="85">
        <v>0.1</v>
      </c>
      <c r="G30" s="86">
        <f t="shared" ref="G30:G34" si="14">(F30*D30)+D30</f>
        <v>67.704999999999998</v>
      </c>
      <c r="H30" s="86">
        <v>0.30599999999999999</v>
      </c>
      <c r="I30" s="87">
        <v>58.78</v>
      </c>
      <c r="J30" s="86">
        <f t="shared" ref="J30:J34" si="15">H30*G30</f>
        <v>20.71773</v>
      </c>
      <c r="K30" s="87">
        <f t="shared" ref="K30:K34" si="16">I30*J30</f>
        <v>1217.7881694</v>
      </c>
      <c r="L30" s="87">
        <v>23.7</v>
      </c>
      <c r="M30" s="87">
        <f t="shared" ref="M30:M34" si="17">L30*G30</f>
        <v>1604.6084999999998</v>
      </c>
      <c r="N30" s="87">
        <v>0</v>
      </c>
      <c r="O30" s="87">
        <f t="shared" ref="O30:O34" si="18">N30*G30</f>
        <v>0</v>
      </c>
      <c r="P30" s="87">
        <f t="shared" ref="P30:P34" si="19">IF(D30="","",(K30+M30+O30))</f>
        <v>2822.3966694000001</v>
      </c>
    </row>
    <row r="31" spans="1:16" x14ac:dyDescent="0.2">
      <c r="A31" s="84">
        <f>IF(D31=0,"",1+MAX(A$12:A30))</f>
        <v>15</v>
      </c>
      <c r="B31" s="128"/>
      <c r="C31" s="53" t="s">
        <v>77</v>
      </c>
      <c r="D31" s="27">
        <v>19.38</v>
      </c>
      <c r="E31" s="27" t="s">
        <v>56</v>
      </c>
      <c r="F31" s="85">
        <v>0.1</v>
      </c>
      <c r="G31" s="86">
        <f t="shared" si="14"/>
        <v>21.317999999999998</v>
      </c>
      <c r="H31" s="86">
        <v>0.28000000000000003</v>
      </c>
      <c r="I31" s="87">
        <v>58.78</v>
      </c>
      <c r="J31" s="86">
        <f t="shared" si="15"/>
        <v>5.9690399999999997</v>
      </c>
      <c r="K31" s="87">
        <f t="shared" si="16"/>
        <v>350.86017119999997</v>
      </c>
      <c r="L31" s="87">
        <v>18.3</v>
      </c>
      <c r="M31" s="87">
        <f t="shared" si="17"/>
        <v>390.11939999999998</v>
      </c>
      <c r="N31" s="87">
        <v>0</v>
      </c>
      <c r="O31" s="87">
        <f t="shared" si="18"/>
        <v>0</v>
      </c>
      <c r="P31" s="87">
        <f t="shared" si="19"/>
        <v>740.97957120000001</v>
      </c>
    </row>
    <row r="32" spans="1:16" x14ac:dyDescent="0.2">
      <c r="A32" s="84">
        <f>IF(D32=0,"",1+MAX(A$12:A31))</f>
        <v>16</v>
      </c>
      <c r="B32" s="128"/>
      <c r="C32" s="53" t="s">
        <v>78</v>
      </c>
      <c r="D32" s="27">
        <v>5.78</v>
      </c>
      <c r="E32" s="27" t="s">
        <v>56</v>
      </c>
      <c r="F32" s="85">
        <v>0.1</v>
      </c>
      <c r="G32" s="86">
        <f t="shared" si="14"/>
        <v>6.3580000000000005</v>
      </c>
      <c r="H32" s="86">
        <v>0.19500000000000001</v>
      </c>
      <c r="I32" s="87">
        <v>58.78</v>
      </c>
      <c r="J32" s="86">
        <f t="shared" si="15"/>
        <v>1.2398100000000001</v>
      </c>
      <c r="K32" s="87">
        <f t="shared" si="16"/>
        <v>72.876031800000007</v>
      </c>
      <c r="L32" s="87">
        <v>9.9</v>
      </c>
      <c r="M32" s="87">
        <f t="shared" si="17"/>
        <v>62.944200000000009</v>
      </c>
      <c r="N32" s="87">
        <v>0</v>
      </c>
      <c r="O32" s="87">
        <f t="shared" si="18"/>
        <v>0</v>
      </c>
      <c r="P32" s="87">
        <f t="shared" si="19"/>
        <v>135.82023180000002</v>
      </c>
    </row>
    <row r="33" spans="1:16" x14ac:dyDescent="0.2">
      <c r="A33" s="84">
        <f>IF(D33=0,"",1+MAX(A$12:A32))</f>
        <v>17</v>
      </c>
      <c r="B33" s="128"/>
      <c r="C33" s="53" t="s">
        <v>79</v>
      </c>
      <c r="D33" s="27">
        <v>25.64</v>
      </c>
      <c r="E33" s="27" t="s">
        <v>56</v>
      </c>
      <c r="F33" s="85">
        <v>0.1</v>
      </c>
      <c r="G33" s="86">
        <f t="shared" si="14"/>
        <v>28.204000000000001</v>
      </c>
      <c r="H33" s="86">
        <v>0.1</v>
      </c>
      <c r="I33" s="87">
        <v>58.78</v>
      </c>
      <c r="J33" s="86">
        <f t="shared" si="15"/>
        <v>2.8204000000000002</v>
      </c>
      <c r="K33" s="87">
        <f t="shared" si="16"/>
        <v>165.78311200000002</v>
      </c>
      <c r="L33" s="87">
        <v>5.08</v>
      </c>
      <c r="M33" s="87">
        <f t="shared" si="17"/>
        <v>143.27632</v>
      </c>
      <c r="N33" s="87">
        <v>0</v>
      </c>
      <c r="O33" s="87">
        <f t="shared" si="18"/>
        <v>0</v>
      </c>
      <c r="P33" s="87">
        <f t="shared" si="19"/>
        <v>309.05943200000002</v>
      </c>
    </row>
    <row r="34" spans="1:16" x14ac:dyDescent="0.2">
      <c r="A34" s="84">
        <f>IF(D34=0,"",1+MAX(A$12:A33))</f>
        <v>18</v>
      </c>
      <c r="B34" s="128"/>
      <c r="C34" s="53" t="s">
        <v>80</v>
      </c>
      <c r="D34" s="27">
        <v>69.08</v>
      </c>
      <c r="E34" s="27" t="s">
        <v>56</v>
      </c>
      <c r="F34" s="85">
        <v>0.1</v>
      </c>
      <c r="G34" s="86">
        <f t="shared" si="14"/>
        <v>75.988</v>
      </c>
      <c r="H34" s="86">
        <v>0.2</v>
      </c>
      <c r="I34" s="87">
        <v>58.78</v>
      </c>
      <c r="J34" s="86">
        <f t="shared" si="15"/>
        <v>15.197600000000001</v>
      </c>
      <c r="K34" s="87">
        <f t="shared" si="16"/>
        <v>893.31492800000012</v>
      </c>
      <c r="L34" s="87">
        <v>13.2</v>
      </c>
      <c r="M34" s="87">
        <f t="shared" si="17"/>
        <v>1003.0415999999999</v>
      </c>
      <c r="N34" s="87">
        <v>0</v>
      </c>
      <c r="O34" s="87">
        <f t="shared" si="18"/>
        <v>0</v>
      </c>
      <c r="P34" s="87">
        <f t="shared" si="19"/>
        <v>1896.356528</v>
      </c>
    </row>
    <row r="35" spans="1:16" s="3" customFormat="1" ht="15" x14ac:dyDescent="0.2">
      <c r="A35" s="84" t="str">
        <f>IF(E35=0,"",1+MAX(A20:A30))</f>
        <v/>
      </c>
      <c r="B35" s="128"/>
      <c r="C35" s="78" t="s">
        <v>63</v>
      </c>
      <c r="D35" s="27"/>
      <c r="E35" s="27"/>
      <c r="F35" s="85"/>
      <c r="G35" s="86"/>
      <c r="H35" s="86"/>
      <c r="I35" s="87"/>
      <c r="J35" s="86"/>
      <c r="K35" s="87"/>
      <c r="L35" s="87"/>
      <c r="M35" s="87"/>
      <c r="N35" s="87"/>
      <c r="O35" s="87"/>
      <c r="P35" s="87"/>
    </row>
    <row r="36" spans="1:16" x14ac:dyDescent="0.2">
      <c r="A36" s="84">
        <f>IF(D36=0,"",1+MAX(A$12:A35))</f>
        <v>19</v>
      </c>
      <c r="B36" s="128"/>
      <c r="C36" s="53" t="s">
        <v>81</v>
      </c>
      <c r="D36" s="27">
        <v>9.8800000000000008</v>
      </c>
      <c r="E36" s="27" t="s">
        <v>56</v>
      </c>
      <c r="F36" s="85">
        <v>0.1</v>
      </c>
      <c r="G36" s="86">
        <f t="shared" ref="G36:G37" si="20">(F36*D36)+D36</f>
        <v>10.868</v>
      </c>
      <c r="H36" s="86">
        <v>0.19500000000000001</v>
      </c>
      <c r="I36" s="87">
        <v>58.78</v>
      </c>
      <c r="J36" s="86">
        <f t="shared" ref="J36:J37" si="21">H36*G36</f>
        <v>2.1192600000000001</v>
      </c>
      <c r="K36" s="87">
        <f t="shared" ref="K36:K37" si="22">I36*J36</f>
        <v>124.57010280000002</v>
      </c>
      <c r="L36" s="87">
        <v>9.9</v>
      </c>
      <c r="M36" s="87">
        <f t="shared" ref="M36:M37" si="23">L36*G36</f>
        <v>107.59320000000001</v>
      </c>
      <c r="N36" s="87">
        <v>0</v>
      </c>
      <c r="O36" s="87">
        <f t="shared" ref="O36:O37" si="24">N36*G36</f>
        <v>0</v>
      </c>
      <c r="P36" s="87">
        <f t="shared" ref="P36:P37" si="25">IF(D36="","",(K36+M36+O36))</f>
        <v>232.16330280000003</v>
      </c>
    </row>
    <row r="37" spans="1:16" x14ac:dyDescent="0.2">
      <c r="A37" s="84">
        <f>IF(D37=0,"",1+MAX(A$12:A36))</f>
        <v>20</v>
      </c>
      <c r="B37" s="128"/>
      <c r="C37" s="53" t="s">
        <v>82</v>
      </c>
      <c r="D37" s="27">
        <v>80.41</v>
      </c>
      <c r="E37" s="27" t="s">
        <v>56</v>
      </c>
      <c r="F37" s="85">
        <v>0.1</v>
      </c>
      <c r="G37" s="86">
        <f t="shared" si="20"/>
        <v>88.450999999999993</v>
      </c>
      <c r="H37" s="86">
        <v>0.2</v>
      </c>
      <c r="I37" s="87">
        <v>58.78</v>
      </c>
      <c r="J37" s="86">
        <f t="shared" si="21"/>
        <v>17.690200000000001</v>
      </c>
      <c r="K37" s="87">
        <f t="shared" si="22"/>
        <v>1039.829956</v>
      </c>
      <c r="L37" s="87">
        <v>13.2</v>
      </c>
      <c r="M37" s="87">
        <f t="shared" si="23"/>
        <v>1167.5531999999998</v>
      </c>
      <c r="N37" s="87">
        <v>0</v>
      </c>
      <c r="O37" s="87">
        <f t="shared" si="24"/>
        <v>0</v>
      </c>
      <c r="P37" s="87">
        <f t="shared" si="25"/>
        <v>2207.3831559999999</v>
      </c>
    </row>
    <row r="38" spans="1:16" s="3" customFormat="1" ht="15" x14ac:dyDescent="0.2">
      <c r="A38" s="84" t="str">
        <f>IF(E38=0,"",1+MAX(A22:A36))</f>
        <v/>
      </c>
      <c r="B38" s="128"/>
      <c r="C38" s="78" t="s">
        <v>64</v>
      </c>
      <c r="D38" s="27"/>
      <c r="E38" s="27"/>
      <c r="F38" s="85"/>
      <c r="G38" s="86"/>
      <c r="H38" s="86"/>
      <c r="I38" s="87"/>
      <c r="J38" s="86"/>
      <c r="K38" s="87"/>
      <c r="L38" s="87"/>
      <c r="M38" s="87"/>
      <c r="N38" s="87"/>
      <c r="O38" s="87"/>
      <c r="P38" s="87"/>
    </row>
    <row r="39" spans="1:16" x14ac:dyDescent="0.2">
      <c r="A39" s="84">
        <f>IF(D39=0,"",1+MAX(A$12:A38))</f>
        <v>21</v>
      </c>
      <c r="B39" s="128"/>
      <c r="C39" s="53" t="s">
        <v>75</v>
      </c>
      <c r="D39" s="27">
        <v>202</v>
      </c>
      <c r="E39" s="27" t="s">
        <v>56</v>
      </c>
      <c r="F39" s="85">
        <v>0.1</v>
      </c>
      <c r="G39" s="86">
        <f t="shared" ref="G39" si="26">(F39*D39)+D39</f>
        <v>222.2</v>
      </c>
      <c r="H39" s="86">
        <v>4.8000000000000001E-2</v>
      </c>
      <c r="I39" s="87">
        <v>58.78</v>
      </c>
      <c r="J39" s="86">
        <f t="shared" ref="J39" si="27">H39*G39</f>
        <v>10.6656</v>
      </c>
      <c r="K39" s="87">
        <f t="shared" ref="K39" si="28">I39*J39</f>
        <v>626.92396799999995</v>
      </c>
      <c r="L39" s="87">
        <v>1.6520000000000001</v>
      </c>
      <c r="M39" s="87">
        <f t="shared" ref="M39" si="29">L39*G39</f>
        <v>367.07440000000003</v>
      </c>
      <c r="N39" s="87">
        <v>0</v>
      </c>
      <c r="O39" s="87">
        <f t="shared" ref="O39" si="30">N39*G39</f>
        <v>0</v>
      </c>
      <c r="P39" s="87">
        <f t="shared" ref="P39" si="31">IF(D39="","",(K39+M39+O39))</f>
        <v>993.99836800000003</v>
      </c>
    </row>
    <row r="40" spans="1:16" s="3" customFormat="1" ht="15" x14ac:dyDescent="0.2">
      <c r="A40" s="84" t="str">
        <f>IF(E40=0,"",1+MAX(A29:A39))</f>
        <v/>
      </c>
      <c r="B40" s="128"/>
      <c r="C40" s="78" t="s">
        <v>65</v>
      </c>
      <c r="D40" s="27"/>
      <c r="E40" s="27"/>
      <c r="F40" s="85"/>
      <c r="G40" s="86"/>
      <c r="H40" s="86"/>
      <c r="I40" s="87"/>
      <c r="J40" s="86"/>
      <c r="K40" s="87"/>
      <c r="L40" s="87"/>
      <c r="M40" s="87"/>
      <c r="N40" s="87"/>
      <c r="O40" s="87"/>
      <c r="P40" s="87"/>
    </row>
    <row r="41" spans="1:16" s="3" customFormat="1" ht="28.5" x14ac:dyDescent="0.2">
      <c r="A41" s="29">
        <f>IF(D41=0,"",1+MAX(A$12:A40))</f>
        <v>22</v>
      </c>
      <c r="B41" s="128"/>
      <c r="C41" s="53" t="s">
        <v>83</v>
      </c>
      <c r="D41" s="27">
        <v>3</v>
      </c>
      <c r="E41" s="27" t="s">
        <v>55</v>
      </c>
      <c r="F41" s="85">
        <v>0</v>
      </c>
      <c r="G41" s="86">
        <f t="shared" ref="G41:G46" si="32">(F41*D41)+D41</f>
        <v>3</v>
      </c>
      <c r="H41" s="86">
        <v>5.9279999999999999</v>
      </c>
      <c r="I41" s="87">
        <v>58.78</v>
      </c>
      <c r="J41" s="86">
        <f t="shared" ref="J41:J46" si="33">H41*G41</f>
        <v>17.783999999999999</v>
      </c>
      <c r="K41" s="87">
        <f t="shared" ref="K41:K46" si="34">I41*J41</f>
        <v>1045.3435199999999</v>
      </c>
      <c r="L41" s="87">
        <v>471.35</v>
      </c>
      <c r="M41" s="87">
        <f t="shared" ref="M41:M46" si="35">L41*G41</f>
        <v>1414.0500000000002</v>
      </c>
      <c r="N41" s="87">
        <v>0</v>
      </c>
      <c r="O41" s="87">
        <f t="shared" ref="O41:O46" si="36">N41*G41</f>
        <v>0</v>
      </c>
      <c r="P41" s="87">
        <f t="shared" ref="P41:P46" si="37">IF(D41="","",(K41+M41+O41))</f>
        <v>2459.3935200000001</v>
      </c>
    </row>
    <row r="42" spans="1:16" s="3" customFormat="1" ht="28.5" x14ac:dyDescent="0.2">
      <c r="A42" s="92">
        <f>IF(D42=0,"",1+MAX(A$12:A41))</f>
        <v>23</v>
      </c>
      <c r="B42" s="128"/>
      <c r="C42" s="53" t="s">
        <v>84</v>
      </c>
      <c r="D42" s="27">
        <v>2</v>
      </c>
      <c r="E42" s="27" t="s">
        <v>55</v>
      </c>
      <c r="F42" s="85">
        <v>0</v>
      </c>
      <c r="G42" s="86">
        <f t="shared" si="32"/>
        <v>2</v>
      </c>
      <c r="H42" s="86">
        <v>5.3470000000000004</v>
      </c>
      <c r="I42" s="87">
        <v>58.78</v>
      </c>
      <c r="J42" s="86">
        <f t="shared" si="33"/>
        <v>10.694000000000001</v>
      </c>
      <c r="K42" s="87">
        <f t="shared" si="34"/>
        <v>628.59332000000006</v>
      </c>
      <c r="L42" s="87">
        <v>328.42</v>
      </c>
      <c r="M42" s="87">
        <f t="shared" si="35"/>
        <v>656.84</v>
      </c>
      <c r="N42" s="87">
        <v>0</v>
      </c>
      <c r="O42" s="87">
        <f t="shared" si="36"/>
        <v>0</v>
      </c>
      <c r="P42" s="87">
        <f t="shared" si="37"/>
        <v>1285.4333200000001</v>
      </c>
    </row>
    <row r="43" spans="1:16" s="3" customFormat="1" ht="28.5" x14ac:dyDescent="0.2">
      <c r="A43" s="92">
        <f>IF(D43=0,"",1+MAX(A$12:A42))</f>
        <v>24</v>
      </c>
      <c r="B43" s="128"/>
      <c r="C43" s="53" t="s">
        <v>85</v>
      </c>
      <c r="D43" s="27">
        <v>1</v>
      </c>
      <c r="E43" s="27" t="s">
        <v>55</v>
      </c>
      <c r="F43" s="85">
        <v>0</v>
      </c>
      <c r="G43" s="86">
        <f t="shared" si="32"/>
        <v>1</v>
      </c>
      <c r="H43" s="86">
        <v>1.429</v>
      </c>
      <c r="I43" s="87">
        <v>58.78</v>
      </c>
      <c r="J43" s="86">
        <f t="shared" si="33"/>
        <v>1.429</v>
      </c>
      <c r="K43" s="87">
        <f t="shared" si="34"/>
        <v>83.996620000000007</v>
      </c>
      <c r="L43" s="87">
        <v>84.9</v>
      </c>
      <c r="M43" s="87">
        <f t="shared" si="35"/>
        <v>84.9</v>
      </c>
      <c r="N43" s="87">
        <v>0</v>
      </c>
      <c r="O43" s="87">
        <f t="shared" si="36"/>
        <v>0</v>
      </c>
      <c r="P43" s="87">
        <f t="shared" si="37"/>
        <v>168.89662000000001</v>
      </c>
    </row>
    <row r="44" spans="1:16" s="3" customFormat="1" ht="57" x14ac:dyDescent="0.2">
      <c r="A44" s="92">
        <f>IF(D44=0,"",1+MAX(A$12:A43))</f>
        <v>25</v>
      </c>
      <c r="B44" s="128"/>
      <c r="C44" s="53" t="s">
        <v>86</v>
      </c>
      <c r="D44" s="27">
        <v>1</v>
      </c>
      <c r="E44" s="27" t="s">
        <v>55</v>
      </c>
      <c r="F44" s="85">
        <v>0</v>
      </c>
      <c r="G44" s="86">
        <f t="shared" si="32"/>
        <v>1</v>
      </c>
      <c r="H44" s="86">
        <v>5.1260000000000003</v>
      </c>
      <c r="I44" s="87">
        <v>58.78</v>
      </c>
      <c r="J44" s="86">
        <f t="shared" si="33"/>
        <v>5.1260000000000003</v>
      </c>
      <c r="K44" s="87">
        <f t="shared" si="34"/>
        <v>301.30628000000002</v>
      </c>
      <c r="L44" s="87">
        <v>321.07</v>
      </c>
      <c r="M44" s="87">
        <f t="shared" si="35"/>
        <v>321.07</v>
      </c>
      <c r="N44" s="87">
        <v>0</v>
      </c>
      <c r="O44" s="87">
        <f t="shared" si="36"/>
        <v>0</v>
      </c>
      <c r="P44" s="87">
        <f t="shared" si="37"/>
        <v>622.37627999999995</v>
      </c>
    </row>
    <row r="45" spans="1:16" s="3" customFormat="1" ht="28.5" x14ac:dyDescent="0.2">
      <c r="A45" s="92">
        <f>IF(D45=0,"",1+MAX(A$12:A44))</f>
        <v>26</v>
      </c>
      <c r="B45" s="128"/>
      <c r="C45" s="53" t="s">
        <v>87</v>
      </c>
      <c r="D45" s="27">
        <v>2</v>
      </c>
      <c r="E45" s="27" t="s">
        <v>55</v>
      </c>
      <c r="F45" s="85">
        <v>0</v>
      </c>
      <c r="G45" s="86">
        <f t="shared" si="32"/>
        <v>2</v>
      </c>
      <c r="H45" s="86">
        <v>4.5119999999999996</v>
      </c>
      <c r="I45" s="87">
        <v>58.78</v>
      </c>
      <c r="J45" s="86">
        <f t="shared" si="33"/>
        <v>9.0239999999999991</v>
      </c>
      <c r="K45" s="87">
        <f t="shared" si="34"/>
        <v>530.43071999999995</v>
      </c>
      <c r="L45" s="87">
        <v>264.55</v>
      </c>
      <c r="M45" s="87">
        <f t="shared" si="35"/>
        <v>529.1</v>
      </c>
      <c r="N45" s="87">
        <v>0</v>
      </c>
      <c r="O45" s="87">
        <f t="shared" si="36"/>
        <v>0</v>
      </c>
      <c r="P45" s="87">
        <f t="shared" si="37"/>
        <v>1059.53072</v>
      </c>
    </row>
    <row r="46" spans="1:16" s="3" customFormat="1" ht="57" x14ac:dyDescent="0.2">
      <c r="A46" s="92">
        <f>IF(D46=0,"",1+MAX(A$12:A45))</f>
        <v>27</v>
      </c>
      <c r="B46" s="128"/>
      <c r="C46" s="53" t="s">
        <v>88</v>
      </c>
      <c r="D46" s="27">
        <v>1</v>
      </c>
      <c r="E46" s="27" t="s">
        <v>55</v>
      </c>
      <c r="F46" s="85">
        <v>0</v>
      </c>
      <c r="G46" s="86">
        <f t="shared" si="32"/>
        <v>1</v>
      </c>
      <c r="H46" s="86">
        <v>4.9880000000000004</v>
      </c>
      <c r="I46" s="87">
        <v>58.78</v>
      </c>
      <c r="J46" s="86">
        <f t="shared" si="33"/>
        <v>4.9880000000000004</v>
      </c>
      <c r="K46" s="87">
        <f t="shared" si="34"/>
        <v>293.19464000000005</v>
      </c>
      <c r="L46" s="87">
        <v>291.82</v>
      </c>
      <c r="M46" s="87">
        <f t="shared" si="35"/>
        <v>291.82</v>
      </c>
      <c r="N46" s="87">
        <v>0</v>
      </c>
      <c r="O46" s="87">
        <f t="shared" si="36"/>
        <v>0</v>
      </c>
      <c r="P46" s="87">
        <f t="shared" si="37"/>
        <v>585.0146400000001</v>
      </c>
    </row>
    <row r="47" spans="1:16" s="3" customFormat="1" ht="15" x14ac:dyDescent="0.2">
      <c r="A47" s="84" t="str">
        <f>IF(E47=0,"",1+MAX(A35:A41))</f>
        <v/>
      </c>
      <c r="B47" s="128"/>
      <c r="C47" s="78" t="s">
        <v>66</v>
      </c>
      <c r="D47" s="27"/>
      <c r="E47" s="27"/>
      <c r="F47" s="85"/>
      <c r="G47" s="86"/>
      <c r="H47" s="86"/>
      <c r="I47" s="87"/>
      <c r="J47" s="86"/>
      <c r="K47" s="87"/>
      <c r="L47" s="87"/>
      <c r="M47" s="87"/>
      <c r="N47" s="87"/>
      <c r="O47" s="87"/>
      <c r="P47" s="87"/>
    </row>
    <row r="48" spans="1:16" s="3" customFormat="1" ht="15" customHeight="1" x14ac:dyDescent="0.2">
      <c r="A48" s="29">
        <f>IF(D48=0,"",1+MAX(A$12:A47))</f>
        <v>28</v>
      </c>
      <c r="B48" s="128"/>
      <c r="C48" s="53" t="s">
        <v>96</v>
      </c>
      <c r="D48" s="27">
        <v>26</v>
      </c>
      <c r="E48" s="27" t="s">
        <v>55</v>
      </c>
      <c r="F48" s="85">
        <v>0</v>
      </c>
      <c r="G48" s="86">
        <f t="shared" ref="G48:G63" si="38">(F48*D48)+D48</f>
        <v>26</v>
      </c>
      <c r="H48" s="86">
        <v>0.33932967032967032</v>
      </c>
      <c r="I48" s="87">
        <v>58.78</v>
      </c>
      <c r="J48" s="86">
        <f t="shared" ref="J48:J63" si="39">H48*G48</f>
        <v>8.822571428571429</v>
      </c>
      <c r="K48" s="87">
        <f t="shared" ref="K48:K63" si="40">I48*J48</f>
        <v>518.59074857142855</v>
      </c>
      <c r="L48" s="87">
        <v>10.95</v>
      </c>
      <c r="M48" s="87">
        <f t="shared" ref="M48:M63" si="41">L48*G48</f>
        <v>284.7</v>
      </c>
      <c r="N48" s="87">
        <v>0</v>
      </c>
      <c r="O48" s="87">
        <f t="shared" ref="O48:O63" si="42">N48*G48</f>
        <v>0</v>
      </c>
      <c r="P48" s="87">
        <f t="shared" ref="P48:P63" si="43">IF(D48="","",(K48+M48+O48))</f>
        <v>803.29074857142859</v>
      </c>
    </row>
    <row r="49" spans="1:16" s="3" customFormat="1" ht="15" customHeight="1" x14ac:dyDescent="0.2">
      <c r="A49" s="92">
        <f>IF(D49=0,"",1+MAX(A$12:A48))</f>
        <v>29</v>
      </c>
      <c r="B49" s="128"/>
      <c r="C49" s="53" t="s">
        <v>97</v>
      </c>
      <c r="D49" s="27">
        <v>3</v>
      </c>
      <c r="E49" s="27" t="s">
        <v>55</v>
      </c>
      <c r="F49" s="85">
        <v>0</v>
      </c>
      <c r="G49" s="86">
        <f t="shared" si="38"/>
        <v>3</v>
      </c>
      <c r="H49" s="86">
        <v>0.39438461538461539</v>
      </c>
      <c r="I49" s="87">
        <v>58.78</v>
      </c>
      <c r="J49" s="86">
        <f t="shared" si="39"/>
        <v>1.1831538461538462</v>
      </c>
      <c r="K49" s="87">
        <f t="shared" si="40"/>
        <v>69.545783076923087</v>
      </c>
      <c r="L49" s="87">
        <v>15.96</v>
      </c>
      <c r="M49" s="87">
        <f t="shared" si="41"/>
        <v>47.88</v>
      </c>
      <c r="N49" s="87">
        <v>0</v>
      </c>
      <c r="O49" s="87">
        <f t="shared" si="42"/>
        <v>0</v>
      </c>
      <c r="P49" s="87">
        <f t="shared" si="43"/>
        <v>117.4257830769231</v>
      </c>
    </row>
    <row r="50" spans="1:16" s="3" customFormat="1" ht="15" customHeight="1" x14ac:dyDescent="0.2">
      <c r="A50" s="92">
        <f>IF(D50=0,"",1+MAX(A$12:A49))</f>
        <v>30</v>
      </c>
      <c r="B50" s="128"/>
      <c r="C50" s="53" t="s">
        <v>98</v>
      </c>
      <c r="D50" s="27">
        <v>16</v>
      </c>
      <c r="E50" s="27" t="s">
        <v>55</v>
      </c>
      <c r="F50" s="85">
        <v>0</v>
      </c>
      <c r="G50" s="86">
        <f t="shared" si="38"/>
        <v>16</v>
      </c>
      <c r="H50" s="86">
        <v>0.36735164835164835</v>
      </c>
      <c r="I50" s="87">
        <v>58.78</v>
      </c>
      <c r="J50" s="86">
        <f t="shared" si="39"/>
        <v>5.8776263736263736</v>
      </c>
      <c r="K50" s="87">
        <f t="shared" si="40"/>
        <v>345.48687824175823</v>
      </c>
      <c r="L50" s="87">
        <v>13.5</v>
      </c>
      <c r="M50" s="87">
        <f t="shared" si="41"/>
        <v>216</v>
      </c>
      <c r="N50" s="87">
        <v>0</v>
      </c>
      <c r="O50" s="87">
        <f t="shared" si="42"/>
        <v>0</v>
      </c>
      <c r="P50" s="87">
        <f t="shared" si="43"/>
        <v>561.48687824175818</v>
      </c>
    </row>
    <row r="51" spans="1:16" s="3" customFormat="1" ht="15" customHeight="1" x14ac:dyDescent="0.2">
      <c r="A51" s="92">
        <f>IF(D51=0,"",1+MAX(A$12:A50))</f>
        <v>31</v>
      </c>
      <c r="B51" s="128"/>
      <c r="C51" s="53" t="s">
        <v>99</v>
      </c>
      <c r="D51" s="27">
        <v>3</v>
      </c>
      <c r="E51" s="27" t="s">
        <v>55</v>
      </c>
      <c r="F51" s="85">
        <v>0</v>
      </c>
      <c r="G51" s="86">
        <f t="shared" si="38"/>
        <v>3</v>
      </c>
      <c r="H51" s="86">
        <v>0.39976923076923077</v>
      </c>
      <c r="I51" s="87">
        <v>58.78</v>
      </c>
      <c r="J51" s="86">
        <f t="shared" si="39"/>
        <v>1.1993076923076922</v>
      </c>
      <c r="K51" s="87">
        <f t="shared" si="40"/>
        <v>70.495306153846144</v>
      </c>
      <c r="L51" s="87">
        <v>16.45</v>
      </c>
      <c r="M51" s="87">
        <f t="shared" si="41"/>
        <v>49.349999999999994</v>
      </c>
      <c r="N51" s="87">
        <v>0</v>
      </c>
      <c r="O51" s="87">
        <f t="shared" si="42"/>
        <v>0</v>
      </c>
      <c r="P51" s="87">
        <f t="shared" si="43"/>
        <v>119.84530615384614</v>
      </c>
    </row>
    <row r="52" spans="1:16" s="3" customFormat="1" ht="15" customHeight="1" x14ac:dyDescent="0.2">
      <c r="A52" s="92">
        <f>IF(D52=0,"",1+MAX(A$12:A51))</f>
        <v>32</v>
      </c>
      <c r="B52" s="128"/>
      <c r="C52" s="53" t="s">
        <v>100</v>
      </c>
      <c r="D52" s="27">
        <v>2</v>
      </c>
      <c r="E52" s="27" t="s">
        <v>55</v>
      </c>
      <c r="F52" s="85">
        <v>0</v>
      </c>
      <c r="G52" s="86">
        <f t="shared" si="38"/>
        <v>2</v>
      </c>
      <c r="H52" s="86">
        <v>0.49702197802197801</v>
      </c>
      <c r="I52" s="87">
        <v>58.78</v>
      </c>
      <c r="J52" s="86">
        <f t="shared" si="39"/>
        <v>0.99404395604395601</v>
      </c>
      <c r="K52" s="87">
        <f t="shared" si="40"/>
        <v>58.429903736263732</v>
      </c>
      <c r="L52" s="87">
        <v>25.3</v>
      </c>
      <c r="M52" s="87">
        <f t="shared" si="41"/>
        <v>50.6</v>
      </c>
      <c r="N52" s="87">
        <v>0</v>
      </c>
      <c r="O52" s="87">
        <f t="shared" si="42"/>
        <v>0</v>
      </c>
      <c r="P52" s="87">
        <f t="shared" si="43"/>
        <v>109.02990373626373</v>
      </c>
    </row>
    <row r="53" spans="1:16" s="3" customFormat="1" ht="15" customHeight="1" x14ac:dyDescent="0.2">
      <c r="A53" s="92">
        <f>IF(D53=0,"",1+MAX(A$12:A52))</f>
        <v>33</v>
      </c>
      <c r="B53" s="128"/>
      <c r="C53" s="53" t="s">
        <v>101</v>
      </c>
      <c r="D53" s="27">
        <v>3</v>
      </c>
      <c r="E53" s="27" t="s">
        <v>55</v>
      </c>
      <c r="F53" s="85">
        <v>0</v>
      </c>
      <c r="G53" s="86">
        <f t="shared" si="38"/>
        <v>3</v>
      </c>
      <c r="H53" s="86">
        <v>0.47943956043956049</v>
      </c>
      <c r="I53" s="87">
        <v>58.78</v>
      </c>
      <c r="J53" s="86">
        <f t="shared" si="39"/>
        <v>1.4383186813186815</v>
      </c>
      <c r="K53" s="87">
        <f t="shared" si="40"/>
        <v>84.544372087912095</v>
      </c>
      <c r="L53" s="87">
        <v>23.7</v>
      </c>
      <c r="M53" s="87">
        <f t="shared" si="41"/>
        <v>71.099999999999994</v>
      </c>
      <c r="N53" s="87">
        <v>0</v>
      </c>
      <c r="O53" s="87">
        <f t="shared" si="42"/>
        <v>0</v>
      </c>
      <c r="P53" s="87">
        <f t="shared" si="43"/>
        <v>155.64437208791207</v>
      </c>
    </row>
    <row r="54" spans="1:16" s="3" customFormat="1" ht="15" customHeight="1" x14ac:dyDescent="0.2">
      <c r="A54" s="92">
        <f>IF(D54=0,"",1+MAX(A$12:A53))</f>
        <v>34</v>
      </c>
      <c r="B54" s="128"/>
      <c r="C54" s="53" t="s">
        <v>102</v>
      </c>
      <c r="D54" s="27">
        <v>1</v>
      </c>
      <c r="E54" s="27" t="s">
        <v>55</v>
      </c>
      <c r="F54" s="85">
        <v>0</v>
      </c>
      <c r="G54" s="86">
        <f t="shared" si="38"/>
        <v>1</v>
      </c>
      <c r="H54" s="86">
        <v>0.45526373626373629</v>
      </c>
      <c r="I54" s="87">
        <v>58.78</v>
      </c>
      <c r="J54" s="86">
        <f t="shared" si="39"/>
        <v>0.45526373626373629</v>
      </c>
      <c r="K54" s="87">
        <f t="shared" si="40"/>
        <v>26.760402417582419</v>
      </c>
      <c r="L54" s="87">
        <v>21.5</v>
      </c>
      <c r="M54" s="87">
        <f t="shared" si="41"/>
        <v>21.5</v>
      </c>
      <c r="N54" s="87">
        <v>0</v>
      </c>
      <c r="O54" s="87">
        <f t="shared" si="42"/>
        <v>0</v>
      </c>
      <c r="P54" s="87">
        <f t="shared" si="43"/>
        <v>48.260402417582419</v>
      </c>
    </row>
    <row r="55" spans="1:16" s="3" customFormat="1" ht="15" customHeight="1" x14ac:dyDescent="0.2">
      <c r="A55" s="92">
        <f>IF(D55=0,"",1+MAX(A$12:A54))</f>
        <v>35</v>
      </c>
      <c r="B55" s="128"/>
      <c r="C55" s="53" t="s">
        <v>103</v>
      </c>
      <c r="D55" s="27">
        <v>7</v>
      </c>
      <c r="E55" s="27" t="s">
        <v>55</v>
      </c>
      <c r="F55" s="85">
        <v>0</v>
      </c>
      <c r="G55" s="86">
        <f t="shared" si="38"/>
        <v>7</v>
      </c>
      <c r="H55" s="86">
        <v>0.56542857142857139</v>
      </c>
      <c r="I55" s="87">
        <v>58.78</v>
      </c>
      <c r="J55" s="86">
        <f t="shared" si="39"/>
        <v>3.9579999999999997</v>
      </c>
      <c r="K55" s="87">
        <f t="shared" si="40"/>
        <v>232.65124</v>
      </c>
      <c r="L55" s="87">
        <v>31.524999999999999</v>
      </c>
      <c r="M55" s="87">
        <f t="shared" si="41"/>
        <v>220.67499999999998</v>
      </c>
      <c r="N55" s="87">
        <v>0</v>
      </c>
      <c r="O55" s="87">
        <f t="shared" si="42"/>
        <v>0</v>
      </c>
      <c r="P55" s="87">
        <f t="shared" si="43"/>
        <v>453.32623999999998</v>
      </c>
    </row>
    <row r="56" spans="1:16" s="3" customFormat="1" ht="15" customHeight="1" x14ac:dyDescent="0.2">
      <c r="A56" s="92">
        <f>IF(D56=0,"",1+MAX(A$12:A55))</f>
        <v>36</v>
      </c>
      <c r="B56" s="128"/>
      <c r="C56" s="53" t="s">
        <v>104</v>
      </c>
      <c r="D56" s="27">
        <v>9</v>
      </c>
      <c r="E56" s="27" t="s">
        <v>55</v>
      </c>
      <c r="F56" s="85">
        <v>0</v>
      </c>
      <c r="G56" s="86">
        <f t="shared" si="38"/>
        <v>9</v>
      </c>
      <c r="H56" s="86">
        <v>0.51746153846153842</v>
      </c>
      <c r="I56" s="87">
        <v>58.78</v>
      </c>
      <c r="J56" s="86">
        <f t="shared" si="39"/>
        <v>4.6571538461538458</v>
      </c>
      <c r="K56" s="87">
        <f t="shared" si="40"/>
        <v>273.74750307692307</v>
      </c>
      <c r="L56" s="87">
        <v>27.16</v>
      </c>
      <c r="M56" s="87">
        <f t="shared" si="41"/>
        <v>244.44</v>
      </c>
      <c r="N56" s="87">
        <v>0</v>
      </c>
      <c r="O56" s="87">
        <f t="shared" si="42"/>
        <v>0</v>
      </c>
      <c r="P56" s="87">
        <f t="shared" si="43"/>
        <v>518.18750307692312</v>
      </c>
    </row>
    <row r="57" spans="1:16" s="3" customFormat="1" ht="15" customHeight="1" x14ac:dyDescent="0.2">
      <c r="A57" s="92">
        <f>IF(D57=0,"",1+MAX(A$12:A56))</f>
        <v>37</v>
      </c>
      <c r="B57" s="128"/>
      <c r="C57" s="53" t="s">
        <v>105</v>
      </c>
      <c r="D57" s="27">
        <v>4</v>
      </c>
      <c r="E57" s="27" t="s">
        <v>55</v>
      </c>
      <c r="F57" s="85">
        <v>0</v>
      </c>
      <c r="G57" s="86">
        <f t="shared" si="38"/>
        <v>4</v>
      </c>
      <c r="H57" s="86">
        <v>0.9011978021978021</v>
      </c>
      <c r="I57" s="87">
        <v>58.78</v>
      </c>
      <c r="J57" s="86">
        <f t="shared" si="39"/>
        <v>3.6047912087912084</v>
      </c>
      <c r="K57" s="87">
        <f t="shared" si="40"/>
        <v>211.88962725274723</v>
      </c>
      <c r="L57" s="87">
        <v>62.08</v>
      </c>
      <c r="M57" s="87">
        <f t="shared" si="41"/>
        <v>248.32</v>
      </c>
      <c r="N57" s="87">
        <v>0</v>
      </c>
      <c r="O57" s="87">
        <f t="shared" si="42"/>
        <v>0</v>
      </c>
      <c r="P57" s="87">
        <f t="shared" si="43"/>
        <v>460.20962725274723</v>
      </c>
    </row>
    <row r="58" spans="1:16" s="3" customFormat="1" ht="15" customHeight="1" x14ac:dyDescent="0.2">
      <c r="A58" s="92">
        <f>IF(D58=0,"",1+MAX(A$12:A57))</f>
        <v>38</v>
      </c>
      <c r="B58" s="128"/>
      <c r="C58" s="53" t="s">
        <v>106</v>
      </c>
      <c r="D58" s="27">
        <v>5</v>
      </c>
      <c r="E58" s="27" t="s">
        <v>55</v>
      </c>
      <c r="F58" s="85">
        <v>0</v>
      </c>
      <c r="G58" s="86">
        <f t="shared" si="38"/>
        <v>5</v>
      </c>
      <c r="H58" s="86">
        <v>0.73064835164835162</v>
      </c>
      <c r="I58" s="87">
        <v>58.78</v>
      </c>
      <c r="J58" s="86">
        <f t="shared" si="39"/>
        <v>3.6532417582417582</v>
      </c>
      <c r="K58" s="87">
        <f t="shared" si="40"/>
        <v>214.73755054945056</v>
      </c>
      <c r="L58" s="87">
        <v>46.56</v>
      </c>
      <c r="M58" s="87">
        <f t="shared" si="41"/>
        <v>232.8</v>
      </c>
      <c r="N58" s="87">
        <v>0</v>
      </c>
      <c r="O58" s="87">
        <f t="shared" si="42"/>
        <v>0</v>
      </c>
      <c r="P58" s="87">
        <f t="shared" si="43"/>
        <v>447.53755054945054</v>
      </c>
    </row>
    <row r="59" spans="1:16" s="3" customFormat="1" ht="15" customHeight="1" x14ac:dyDescent="0.2">
      <c r="A59" s="92">
        <f>IF(D59=0,"",1+MAX(A$12:A58))</f>
        <v>39</v>
      </c>
      <c r="B59" s="128"/>
      <c r="C59" s="53" t="s">
        <v>107</v>
      </c>
      <c r="D59" s="27">
        <v>2</v>
      </c>
      <c r="E59" s="27" t="s">
        <v>55</v>
      </c>
      <c r="F59" s="85">
        <v>0</v>
      </c>
      <c r="G59" s="86">
        <f t="shared" si="38"/>
        <v>2</v>
      </c>
      <c r="H59" s="86">
        <v>0.48548351648351651</v>
      </c>
      <c r="I59" s="87">
        <v>58.78</v>
      </c>
      <c r="J59" s="86">
        <f t="shared" si="39"/>
        <v>0.97096703296703302</v>
      </c>
      <c r="K59" s="87">
        <f t="shared" si="40"/>
        <v>57.073442197802201</v>
      </c>
      <c r="L59" s="87">
        <v>24.25</v>
      </c>
      <c r="M59" s="87">
        <f t="shared" si="41"/>
        <v>48.5</v>
      </c>
      <c r="N59" s="87">
        <v>0</v>
      </c>
      <c r="O59" s="87">
        <f t="shared" si="42"/>
        <v>0</v>
      </c>
      <c r="P59" s="87">
        <f t="shared" si="43"/>
        <v>105.57344219780219</v>
      </c>
    </row>
    <row r="60" spans="1:16" s="3" customFormat="1" ht="15" customHeight="1" x14ac:dyDescent="0.2">
      <c r="A60" s="92">
        <f>IF(D60=0,"",1+MAX(A$12:A59))</f>
        <v>40</v>
      </c>
      <c r="B60" s="128"/>
      <c r="C60" s="53" t="s">
        <v>108</v>
      </c>
      <c r="D60" s="27">
        <v>2</v>
      </c>
      <c r="E60" s="27" t="s">
        <v>55</v>
      </c>
      <c r="F60" s="85">
        <v>0</v>
      </c>
      <c r="G60" s="86">
        <f t="shared" si="38"/>
        <v>2</v>
      </c>
      <c r="H60" s="86">
        <v>1.3915274725274727</v>
      </c>
      <c r="I60" s="87">
        <v>58.78</v>
      </c>
      <c r="J60" s="86">
        <f t="shared" si="39"/>
        <v>2.7830549450549453</v>
      </c>
      <c r="K60" s="87">
        <f t="shared" si="40"/>
        <v>163.5879696703297</v>
      </c>
      <c r="L60" s="87">
        <v>106.7</v>
      </c>
      <c r="M60" s="87">
        <f t="shared" si="41"/>
        <v>213.4</v>
      </c>
      <c r="N60" s="87">
        <v>0</v>
      </c>
      <c r="O60" s="87">
        <f t="shared" si="42"/>
        <v>0</v>
      </c>
      <c r="P60" s="87">
        <f t="shared" si="43"/>
        <v>376.98796967032968</v>
      </c>
    </row>
    <row r="61" spans="1:16" s="3" customFormat="1" ht="15" customHeight="1" x14ac:dyDescent="0.2">
      <c r="A61" s="92">
        <f>IF(D61=0,"",1+MAX(A$12:A60))</f>
        <v>41</v>
      </c>
      <c r="B61" s="128"/>
      <c r="C61" s="53" t="s">
        <v>109</v>
      </c>
      <c r="D61" s="27">
        <v>1</v>
      </c>
      <c r="E61" s="27" t="s">
        <v>55</v>
      </c>
      <c r="F61" s="85">
        <v>0</v>
      </c>
      <c r="G61" s="86">
        <f t="shared" si="38"/>
        <v>1</v>
      </c>
      <c r="H61" s="86">
        <v>0.75196703296703293</v>
      </c>
      <c r="I61" s="87">
        <v>58.78</v>
      </c>
      <c r="J61" s="86">
        <f t="shared" si="39"/>
        <v>0.75196703296703293</v>
      </c>
      <c r="K61" s="87">
        <f t="shared" si="40"/>
        <v>44.200622197802197</v>
      </c>
      <c r="L61" s="87">
        <v>48.5</v>
      </c>
      <c r="M61" s="87">
        <f t="shared" si="41"/>
        <v>48.5</v>
      </c>
      <c r="N61" s="87">
        <v>0</v>
      </c>
      <c r="O61" s="87">
        <f t="shared" si="42"/>
        <v>0</v>
      </c>
      <c r="P61" s="87">
        <f t="shared" si="43"/>
        <v>92.700622197802204</v>
      </c>
    </row>
    <row r="62" spans="1:16" s="3" customFormat="1" ht="15" customHeight="1" x14ac:dyDescent="0.2">
      <c r="A62" s="92">
        <f>IF(D62=0,"",1+MAX(A$12:A61))</f>
        <v>42</v>
      </c>
      <c r="B62" s="128"/>
      <c r="C62" s="53" t="s">
        <v>110</v>
      </c>
      <c r="D62" s="27">
        <v>1</v>
      </c>
      <c r="E62" s="27" t="s">
        <v>55</v>
      </c>
      <c r="F62" s="85">
        <v>0</v>
      </c>
      <c r="G62" s="86">
        <f t="shared" si="38"/>
        <v>1</v>
      </c>
      <c r="H62" s="86">
        <v>0.96515384615384603</v>
      </c>
      <c r="I62" s="87">
        <v>58.78</v>
      </c>
      <c r="J62" s="86">
        <f t="shared" si="39"/>
        <v>0.96515384615384603</v>
      </c>
      <c r="K62" s="87">
        <f t="shared" si="40"/>
        <v>56.731743076923074</v>
      </c>
      <c r="L62" s="87">
        <v>67.899999999999991</v>
      </c>
      <c r="M62" s="87">
        <f t="shared" si="41"/>
        <v>67.899999999999991</v>
      </c>
      <c r="N62" s="87">
        <v>0</v>
      </c>
      <c r="O62" s="87">
        <f t="shared" si="42"/>
        <v>0</v>
      </c>
      <c r="P62" s="87">
        <f t="shared" si="43"/>
        <v>124.63174307692307</v>
      </c>
    </row>
    <row r="63" spans="1:16" s="3" customFormat="1" ht="15" customHeight="1" x14ac:dyDescent="0.2">
      <c r="A63" s="92">
        <f>IF(D63=0,"",1+MAX(A$12:A62))</f>
        <v>43</v>
      </c>
      <c r="B63" s="128"/>
      <c r="C63" s="53" t="s">
        <v>111</v>
      </c>
      <c r="D63" s="27">
        <v>1</v>
      </c>
      <c r="E63" s="27" t="s">
        <v>55</v>
      </c>
      <c r="F63" s="85">
        <v>0</v>
      </c>
      <c r="G63" s="86">
        <f t="shared" si="38"/>
        <v>1</v>
      </c>
      <c r="H63" s="86">
        <v>1.2316373626373627</v>
      </c>
      <c r="I63" s="87">
        <v>58.78</v>
      </c>
      <c r="J63" s="86">
        <f t="shared" si="39"/>
        <v>1.2316373626373627</v>
      </c>
      <c r="K63" s="87">
        <f t="shared" si="40"/>
        <v>72.395644175824174</v>
      </c>
      <c r="L63" s="87">
        <v>92.149999999999991</v>
      </c>
      <c r="M63" s="87">
        <f t="shared" si="41"/>
        <v>92.149999999999991</v>
      </c>
      <c r="N63" s="87">
        <v>0</v>
      </c>
      <c r="O63" s="87">
        <f t="shared" si="42"/>
        <v>0</v>
      </c>
      <c r="P63" s="87">
        <f t="shared" si="43"/>
        <v>164.54564417582418</v>
      </c>
    </row>
    <row r="64" spans="1:16" s="3" customFormat="1" ht="15" x14ac:dyDescent="0.2">
      <c r="A64" s="84" t="str">
        <f>IF(E64=0,"",1+MAX(A38:A48))</f>
        <v/>
      </c>
      <c r="B64" s="128"/>
      <c r="C64" s="78" t="s">
        <v>60</v>
      </c>
      <c r="D64" s="27"/>
      <c r="E64" s="27"/>
      <c r="F64" s="85"/>
      <c r="G64" s="86"/>
      <c r="H64" s="86"/>
      <c r="I64" s="87"/>
      <c r="J64" s="86"/>
      <c r="K64" s="87"/>
      <c r="L64" s="87"/>
      <c r="M64" s="87"/>
      <c r="N64" s="87"/>
      <c r="O64" s="87"/>
      <c r="P64" s="87"/>
    </row>
    <row r="65" spans="1:16" s="3" customFormat="1" ht="15" customHeight="1" x14ac:dyDescent="0.2">
      <c r="A65" s="29">
        <f>IF(D65=0,"",1+MAX(A$12:A64))</f>
        <v>44</v>
      </c>
      <c r="B65" s="128"/>
      <c r="C65" s="53" t="s">
        <v>89</v>
      </c>
      <c r="D65" s="27">
        <v>11</v>
      </c>
      <c r="E65" s="27" t="s">
        <v>55</v>
      </c>
      <c r="F65" s="85">
        <v>0</v>
      </c>
      <c r="G65" s="86">
        <f t="shared" ref="G65:G71" si="44">(F65*D65)+D65</f>
        <v>11</v>
      </c>
      <c r="H65" s="86">
        <v>1.5469999999999999</v>
      </c>
      <c r="I65" s="87">
        <v>58.78</v>
      </c>
      <c r="J65" s="86">
        <f t="shared" ref="J65:J71" si="45">H65*G65</f>
        <v>17.016999999999999</v>
      </c>
      <c r="K65" s="87">
        <f t="shared" ref="K65:K71" si="46">I65*J65</f>
        <v>1000.25926</v>
      </c>
      <c r="L65" s="87">
        <v>80.94</v>
      </c>
      <c r="M65" s="87">
        <f t="shared" ref="M65:M71" si="47">L65*G65</f>
        <v>890.33999999999992</v>
      </c>
      <c r="N65" s="87">
        <v>0</v>
      </c>
      <c r="O65" s="87">
        <f t="shared" ref="O65:O71" si="48">N65*G65</f>
        <v>0</v>
      </c>
      <c r="P65" s="87">
        <f t="shared" ref="P65:P71" si="49">IF(D65="","",(K65+M65+O65))</f>
        <v>1890.59926</v>
      </c>
    </row>
    <row r="66" spans="1:16" s="3" customFormat="1" ht="15" customHeight="1" x14ac:dyDescent="0.2">
      <c r="A66" s="29">
        <f>IF(D66=0,"",1+MAX(A$12:A65))</f>
        <v>45</v>
      </c>
      <c r="B66" s="128"/>
      <c r="C66" s="53" t="s">
        <v>90</v>
      </c>
      <c r="D66" s="27">
        <v>2</v>
      </c>
      <c r="E66" s="27" t="s">
        <v>55</v>
      </c>
      <c r="F66" s="85">
        <v>0</v>
      </c>
      <c r="G66" s="86">
        <f t="shared" si="44"/>
        <v>2</v>
      </c>
      <c r="H66" s="86">
        <v>0.79400000000000004</v>
      </c>
      <c r="I66" s="87">
        <v>58.78</v>
      </c>
      <c r="J66" s="86">
        <f t="shared" si="45"/>
        <v>1.5880000000000001</v>
      </c>
      <c r="K66" s="87">
        <f t="shared" si="46"/>
        <v>93.342640000000003</v>
      </c>
      <c r="L66" s="87">
        <v>42.15</v>
      </c>
      <c r="M66" s="87">
        <f t="shared" si="47"/>
        <v>84.3</v>
      </c>
      <c r="N66" s="87">
        <v>0</v>
      </c>
      <c r="O66" s="87">
        <f t="shared" si="48"/>
        <v>0</v>
      </c>
      <c r="P66" s="87">
        <f t="shared" si="49"/>
        <v>177.64264</v>
      </c>
    </row>
    <row r="67" spans="1:16" s="3" customFormat="1" ht="15" customHeight="1" x14ac:dyDescent="0.2">
      <c r="A67" s="29">
        <f>IF(D67=0,"",1+MAX(A$12:A66))</f>
        <v>46</v>
      </c>
      <c r="B67" s="128"/>
      <c r="C67" s="53" t="s">
        <v>91</v>
      </c>
      <c r="D67" s="27">
        <v>2</v>
      </c>
      <c r="E67" s="27" t="s">
        <v>55</v>
      </c>
      <c r="F67" s="85">
        <v>0</v>
      </c>
      <c r="G67" s="86">
        <f t="shared" si="44"/>
        <v>2</v>
      </c>
      <c r="H67" s="86">
        <v>1.819</v>
      </c>
      <c r="I67" s="87">
        <v>58.78</v>
      </c>
      <c r="J67" s="86">
        <f t="shared" si="45"/>
        <v>3.6379999999999999</v>
      </c>
      <c r="K67" s="87">
        <f t="shared" si="46"/>
        <v>213.84164000000001</v>
      </c>
      <c r="L67" s="87">
        <v>104.98</v>
      </c>
      <c r="M67" s="87">
        <f t="shared" si="47"/>
        <v>209.96</v>
      </c>
      <c r="N67" s="87">
        <v>0</v>
      </c>
      <c r="O67" s="87">
        <f t="shared" si="48"/>
        <v>0</v>
      </c>
      <c r="P67" s="87">
        <f t="shared" si="49"/>
        <v>423.80164000000002</v>
      </c>
    </row>
    <row r="68" spans="1:16" s="3" customFormat="1" ht="15" customHeight="1" x14ac:dyDescent="0.2">
      <c r="A68" s="29">
        <f>IF(D68=0,"",1+MAX(A$12:A67))</f>
        <v>47</v>
      </c>
      <c r="B68" s="128"/>
      <c r="C68" s="53" t="s">
        <v>92</v>
      </c>
      <c r="D68" s="27">
        <v>1</v>
      </c>
      <c r="E68" s="27" t="s">
        <v>55</v>
      </c>
      <c r="F68" s="85">
        <v>0</v>
      </c>
      <c r="G68" s="86">
        <f t="shared" si="44"/>
        <v>1</v>
      </c>
      <c r="H68" s="86">
        <v>6.4729999999999999</v>
      </c>
      <c r="I68" s="87">
        <v>58.78</v>
      </c>
      <c r="J68" s="86">
        <f t="shared" si="45"/>
        <v>6.4729999999999999</v>
      </c>
      <c r="K68" s="87">
        <f t="shared" si="46"/>
        <v>380.48293999999999</v>
      </c>
      <c r="L68" s="87">
        <v>2717.71</v>
      </c>
      <c r="M68" s="87">
        <f t="shared" si="47"/>
        <v>2717.71</v>
      </c>
      <c r="N68" s="87">
        <v>0</v>
      </c>
      <c r="O68" s="87">
        <f t="shared" si="48"/>
        <v>0</v>
      </c>
      <c r="P68" s="87">
        <f t="shared" si="49"/>
        <v>3098.1929399999999</v>
      </c>
    </row>
    <row r="69" spans="1:16" s="3" customFormat="1" ht="15" customHeight="1" x14ac:dyDescent="0.2">
      <c r="A69" s="29">
        <f>IF(D69=0,"",1+MAX(A$12:A68))</f>
        <v>48</v>
      </c>
      <c r="B69" s="128"/>
      <c r="C69" s="53" t="s">
        <v>93</v>
      </c>
      <c r="D69" s="27">
        <v>1</v>
      </c>
      <c r="E69" s="27" t="s">
        <v>55</v>
      </c>
      <c r="F69" s="85">
        <v>0</v>
      </c>
      <c r="G69" s="86">
        <f t="shared" si="44"/>
        <v>1</v>
      </c>
      <c r="H69" s="86">
        <v>3.95</v>
      </c>
      <c r="I69" s="87">
        <v>58.78</v>
      </c>
      <c r="J69" s="86">
        <f t="shared" si="45"/>
        <v>3.95</v>
      </c>
      <c r="K69" s="87">
        <f t="shared" si="46"/>
        <v>232.18100000000001</v>
      </c>
      <c r="L69" s="87">
        <v>481.8</v>
      </c>
      <c r="M69" s="87">
        <f t="shared" si="47"/>
        <v>481.8</v>
      </c>
      <c r="N69" s="87">
        <v>0</v>
      </c>
      <c r="O69" s="87">
        <f t="shared" si="48"/>
        <v>0</v>
      </c>
      <c r="P69" s="87">
        <f t="shared" si="49"/>
        <v>713.98099999999999</v>
      </c>
    </row>
    <row r="70" spans="1:16" s="3" customFormat="1" ht="15" customHeight="1" x14ac:dyDescent="0.2">
      <c r="A70" s="29">
        <f>IF(D70=0,"",1+MAX(A$12:A69))</f>
        <v>49</v>
      </c>
      <c r="B70" s="128"/>
      <c r="C70" s="53" t="s">
        <v>94</v>
      </c>
      <c r="D70" s="27">
        <v>2</v>
      </c>
      <c r="E70" s="27" t="s">
        <v>55</v>
      </c>
      <c r="F70" s="85">
        <v>0</v>
      </c>
      <c r="G70" s="86">
        <f t="shared" si="44"/>
        <v>2</v>
      </c>
      <c r="H70" s="86">
        <v>2.6739999999999999</v>
      </c>
      <c r="I70" s="87">
        <v>58.78</v>
      </c>
      <c r="J70" s="86">
        <f t="shared" si="45"/>
        <v>5.3479999999999999</v>
      </c>
      <c r="K70" s="87">
        <f t="shared" si="46"/>
        <v>314.35543999999999</v>
      </c>
      <c r="L70" s="87">
        <v>135.94999999999999</v>
      </c>
      <c r="M70" s="87">
        <f t="shared" si="47"/>
        <v>271.89999999999998</v>
      </c>
      <c r="N70" s="87">
        <v>0</v>
      </c>
      <c r="O70" s="87">
        <f t="shared" si="48"/>
        <v>0</v>
      </c>
      <c r="P70" s="87">
        <f t="shared" si="49"/>
        <v>586.25543999999991</v>
      </c>
    </row>
    <row r="71" spans="1:16" s="3" customFormat="1" ht="15" customHeight="1" x14ac:dyDescent="0.2">
      <c r="A71" s="29">
        <f>IF(D71=0,"",1+MAX(A$12:A70))</f>
        <v>50</v>
      </c>
      <c r="B71" s="129"/>
      <c r="C71" s="53" t="s">
        <v>95</v>
      </c>
      <c r="D71" s="27">
        <v>1</v>
      </c>
      <c r="E71" s="27" t="s">
        <v>55</v>
      </c>
      <c r="F71" s="85">
        <v>0</v>
      </c>
      <c r="G71" s="86">
        <f t="shared" si="44"/>
        <v>1</v>
      </c>
      <c r="H71" s="86">
        <v>2.4119999999999999</v>
      </c>
      <c r="I71" s="87">
        <v>58.78</v>
      </c>
      <c r="J71" s="86">
        <f t="shared" si="45"/>
        <v>2.4119999999999999</v>
      </c>
      <c r="K71" s="87">
        <f t="shared" si="46"/>
        <v>141.77735999999999</v>
      </c>
      <c r="L71" s="87">
        <v>126.49</v>
      </c>
      <c r="M71" s="87">
        <f t="shared" si="47"/>
        <v>126.49</v>
      </c>
      <c r="N71" s="87">
        <v>0</v>
      </c>
      <c r="O71" s="87">
        <f t="shared" si="48"/>
        <v>0</v>
      </c>
      <c r="P71" s="87">
        <f t="shared" si="49"/>
        <v>268.26736</v>
      </c>
    </row>
    <row r="72" spans="1:16" s="90" customFormat="1" ht="18" customHeight="1" x14ac:dyDescent="0.2">
      <c r="A72" s="102" t="str">
        <f>IF(E72=0,"",1+MAX(A40:A65))</f>
        <v/>
      </c>
      <c r="B72" s="103"/>
      <c r="C72" s="104"/>
      <c r="D72" s="105"/>
      <c r="E72" s="105"/>
      <c r="F72" s="105"/>
      <c r="G72" s="106"/>
      <c r="H72" s="105"/>
      <c r="I72" s="105"/>
      <c r="J72" s="105"/>
      <c r="K72" s="105"/>
      <c r="L72" s="105"/>
      <c r="M72" s="105"/>
      <c r="N72" s="105"/>
      <c r="O72" s="105" t="s">
        <v>25</v>
      </c>
      <c r="P72" s="107">
        <f>SUM(P22:P71)</f>
        <v>30223.715885643513</v>
      </c>
    </row>
    <row r="73" spans="1:16" ht="18" customHeight="1" x14ac:dyDescent="0.2">
      <c r="A73" s="68" t="str">
        <f>IF(E73=0,"",1+MAX(A41:A72))</f>
        <v/>
      </c>
      <c r="B73" s="69"/>
      <c r="C73" s="23"/>
      <c r="D73" s="24"/>
      <c r="E73" s="23"/>
      <c r="F73" s="24"/>
      <c r="G73" s="47"/>
      <c r="H73" s="77"/>
      <c r="I73" s="25"/>
      <c r="J73" s="77"/>
      <c r="K73" s="25"/>
      <c r="L73" s="25"/>
      <c r="M73" s="25"/>
      <c r="N73" s="25"/>
      <c r="O73" s="25"/>
      <c r="P73" s="26"/>
    </row>
    <row r="74" spans="1:16" s="91" customFormat="1" ht="20.100000000000001" customHeight="1" x14ac:dyDescent="0.2">
      <c r="A74" s="134" t="s">
        <v>12</v>
      </c>
      <c r="B74" s="135"/>
      <c r="C74" s="135"/>
      <c r="D74" s="135"/>
      <c r="E74" s="135"/>
      <c r="F74" s="135"/>
      <c r="G74" s="135"/>
      <c r="H74" s="135"/>
      <c r="I74" s="135"/>
      <c r="J74" s="135"/>
      <c r="K74" s="135"/>
      <c r="L74" s="135"/>
      <c r="M74" s="135"/>
      <c r="N74" s="135"/>
      <c r="O74" s="109"/>
      <c r="P74" s="110">
        <f>SUM(P11:P73)/2</f>
        <v>33799.181474915138</v>
      </c>
    </row>
    <row r="75" spans="1:16" s="91" customFormat="1" ht="20.100000000000001" customHeight="1" x14ac:dyDescent="0.2">
      <c r="A75" s="134" t="s">
        <v>21</v>
      </c>
      <c r="B75" s="135"/>
      <c r="C75" s="135"/>
      <c r="D75" s="135"/>
      <c r="E75" s="135"/>
      <c r="F75" s="135"/>
      <c r="G75" s="135"/>
      <c r="H75" s="135"/>
      <c r="I75" s="135"/>
      <c r="J75" s="135"/>
      <c r="K75" s="135"/>
      <c r="L75" s="135"/>
      <c r="M75" s="135"/>
      <c r="N75" s="135"/>
      <c r="O75" s="109">
        <v>0.2</v>
      </c>
      <c r="P75" s="110">
        <f>$P$74*O75</f>
        <v>6759.836294983028</v>
      </c>
    </row>
    <row r="76" spans="1:16" s="91" customFormat="1" ht="20.100000000000001" customHeight="1" x14ac:dyDescent="0.2">
      <c r="A76" s="134" t="s">
        <v>5</v>
      </c>
      <c r="B76" s="135"/>
      <c r="C76" s="135"/>
      <c r="D76" s="135"/>
      <c r="E76" s="135"/>
      <c r="F76" s="135"/>
      <c r="G76" s="135"/>
      <c r="H76" s="135"/>
      <c r="I76" s="135"/>
      <c r="J76" s="135"/>
      <c r="K76" s="135"/>
      <c r="L76" s="135"/>
      <c r="M76" s="135"/>
      <c r="N76" s="135"/>
      <c r="O76" s="109">
        <v>0.03</v>
      </c>
      <c r="P76" s="110">
        <f>$P$74*O76</f>
        <v>1013.9754442474541</v>
      </c>
    </row>
    <row r="77" spans="1:16" s="91" customFormat="1" ht="20.100000000000001" customHeight="1" x14ac:dyDescent="0.2">
      <c r="A77" s="134" t="s">
        <v>19</v>
      </c>
      <c r="B77" s="135"/>
      <c r="C77" s="135"/>
      <c r="D77" s="135"/>
      <c r="E77" s="135"/>
      <c r="F77" s="135"/>
      <c r="G77" s="135"/>
      <c r="H77" s="135"/>
      <c r="I77" s="135"/>
      <c r="J77" s="135"/>
      <c r="K77" s="135"/>
      <c r="L77" s="135"/>
      <c r="M77" s="135"/>
      <c r="N77" s="135"/>
      <c r="O77" s="109">
        <v>0.05</v>
      </c>
      <c r="P77" s="110">
        <f>$P$74*O77</f>
        <v>1689.959073745757</v>
      </c>
    </row>
    <row r="78" spans="1:16" s="90" customFormat="1" ht="20.100000000000001" customHeight="1" x14ac:dyDescent="0.2">
      <c r="A78" s="132" t="s">
        <v>13</v>
      </c>
      <c r="B78" s="133"/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11"/>
      <c r="O78" s="111"/>
      <c r="P78" s="112">
        <f>SUM(P74:P77)</f>
        <v>43262.95228789137</v>
      </c>
    </row>
    <row r="79" spans="1:16" ht="20.100000000000001" customHeight="1" x14ac:dyDescent="0.2">
      <c r="A79" s="67" t="s">
        <v>40</v>
      </c>
      <c r="B79" s="11"/>
      <c r="C79" s="30"/>
      <c r="D79" s="31"/>
      <c r="E79" s="30"/>
      <c r="F79" s="31"/>
      <c r="G79" s="48"/>
      <c r="H79" s="30"/>
      <c r="I79" s="30"/>
      <c r="J79" s="30"/>
      <c r="K79" s="30"/>
      <c r="L79" s="30"/>
      <c r="M79" s="30"/>
      <c r="N79" s="30"/>
      <c r="O79" s="30"/>
      <c r="P79" s="32"/>
    </row>
    <row r="80" spans="1:16" ht="30" customHeight="1" x14ac:dyDescent="0.2">
      <c r="A80" s="63"/>
      <c r="B80" s="130" t="s">
        <v>59</v>
      </c>
      <c r="C80" s="130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52"/>
    </row>
    <row r="81" spans="1:16" ht="20.100000000000001" customHeight="1" x14ac:dyDescent="0.2">
      <c r="A81" s="63"/>
      <c r="B81" s="64"/>
      <c r="C81" s="65"/>
      <c r="D81" s="66"/>
      <c r="E81" s="30"/>
      <c r="F81" s="31"/>
      <c r="G81" s="48"/>
      <c r="H81" s="30"/>
      <c r="I81" s="30"/>
      <c r="J81" s="30"/>
      <c r="K81" s="30"/>
      <c r="L81" s="30"/>
      <c r="M81" s="30"/>
      <c r="N81" s="30"/>
      <c r="O81" s="30"/>
      <c r="P81" s="32"/>
    </row>
    <row r="82" spans="1:16" ht="20.100000000000001" customHeight="1" x14ac:dyDescent="0.2">
      <c r="A82" s="63"/>
      <c r="C82" s="70" t="s">
        <v>42</v>
      </c>
      <c r="D82" s="7"/>
      <c r="F82" s="30"/>
      <c r="G82" s="30"/>
      <c r="H82" s="30"/>
      <c r="M82" s="70" t="s">
        <v>43</v>
      </c>
      <c r="N82" s="31"/>
      <c r="O82" s="30"/>
      <c r="P82" s="32"/>
    </row>
    <row r="83" spans="1:16" ht="19.7" customHeight="1" x14ac:dyDescent="0.2">
      <c r="A83" s="71"/>
      <c r="B83" s="7">
        <v>1</v>
      </c>
      <c r="C83" s="72" t="s">
        <v>44</v>
      </c>
      <c r="D83" s="7"/>
      <c r="F83" s="30"/>
      <c r="G83" s="30"/>
      <c r="H83" s="30"/>
      <c r="M83" s="73" t="s">
        <v>52</v>
      </c>
      <c r="N83" s="31"/>
      <c r="O83" s="30"/>
      <c r="P83" s="52"/>
    </row>
    <row r="84" spans="1:16" ht="20.100000000000001" customHeight="1" x14ac:dyDescent="0.2">
      <c r="A84" s="63"/>
      <c r="C84" s="73"/>
      <c r="D84" s="73"/>
      <c r="F84" s="30"/>
      <c r="G84" s="30"/>
      <c r="H84" s="30"/>
      <c r="M84" s="73" t="s">
        <v>45</v>
      </c>
      <c r="N84" s="31"/>
      <c r="O84" s="30"/>
      <c r="P84" s="52"/>
    </row>
    <row r="85" spans="1:16" ht="20.100000000000001" customHeight="1" x14ac:dyDescent="0.2">
      <c r="A85" s="63"/>
      <c r="D85" s="66"/>
      <c r="F85" s="30"/>
      <c r="G85" s="30"/>
      <c r="H85" s="30"/>
      <c r="M85" s="73" t="s">
        <v>46</v>
      </c>
      <c r="N85" s="74"/>
      <c r="O85" s="30"/>
      <c r="P85" s="32"/>
    </row>
    <row r="86" spans="1:16" ht="20.100000000000001" customHeight="1" x14ac:dyDescent="0.2">
      <c r="A86" s="63"/>
      <c r="C86" s="75"/>
      <c r="D86" s="66"/>
      <c r="F86" s="30"/>
      <c r="G86" s="30"/>
      <c r="H86" s="30"/>
      <c r="M86" s="73" t="s">
        <v>47</v>
      </c>
      <c r="N86" s="14"/>
      <c r="O86" s="30"/>
      <c r="P86" s="32"/>
    </row>
    <row r="87" spans="1:16" ht="20.100000000000001" customHeight="1" x14ac:dyDescent="0.2">
      <c r="A87" s="63"/>
      <c r="D87" s="66"/>
      <c r="F87" s="30"/>
      <c r="G87" s="30"/>
      <c r="H87" s="30"/>
      <c r="M87" s="73" t="s">
        <v>48</v>
      </c>
      <c r="N87" s="14"/>
      <c r="O87" s="30"/>
      <c r="P87" s="52"/>
    </row>
    <row r="88" spans="1:16" ht="20.100000000000001" customHeight="1" x14ac:dyDescent="0.2">
      <c r="A88" s="63"/>
      <c r="C88" s="65"/>
      <c r="D88" s="66"/>
      <c r="J88" s="30"/>
      <c r="K88" s="30"/>
      <c r="L88" s="30"/>
      <c r="M88" s="73" t="s">
        <v>49</v>
      </c>
      <c r="N88" s="14"/>
      <c r="O88" s="30"/>
      <c r="P88" s="52"/>
    </row>
    <row r="89" spans="1:16" ht="20.100000000000001" customHeight="1" x14ac:dyDescent="0.2">
      <c r="A89" s="63"/>
      <c r="C89" s="65"/>
      <c r="D89" s="66"/>
      <c r="J89" s="30"/>
      <c r="K89" s="30"/>
      <c r="L89" s="30"/>
      <c r="M89" s="73" t="s">
        <v>50</v>
      </c>
      <c r="N89" s="14"/>
      <c r="O89" s="30"/>
      <c r="P89" s="32"/>
    </row>
    <row r="90" spans="1:16" ht="20.100000000000001" customHeight="1" x14ac:dyDescent="0.2">
      <c r="A90" s="63"/>
      <c r="C90" s="65"/>
      <c r="D90" s="66"/>
      <c r="J90" s="30"/>
      <c r="K90" s="30"/>
      <c r="L90" s="30"/>
      <c r="M90" s="73" t="s">
        <v>51</v>
      </c>
      <c r="N90" s="14"/>
      <c r="O90" s="30"/>
      <c r="P90" s="32"/>
    </row>
    <row r="91" spans="1:16" ht="15.75" customHeight="1" x14ac:dyDescent="0.2">
      <c r="A91" s="63"/>
      <c r="B91" s="64"/>
      <c r="C91" s="65"/>
      <c r="D91" s="66"/>
      <c r="E91" s="30"/>
      <c r="F91" s="31"/>
      <c r="G91" s="48"/>
      <c r="H91" s="30"/>
      <c r="I91" s="30"/>
      <c r="J91" s="30"/>
      <c r="K91" s="30"/>
      <c r="L91" s="30"/>
      <c r="M91" s="30"/>
      <c r="N91" s="30"/>
      <c r="O91" s="30"/>
      <c r="P91" s="52"/>
    </row>
    <row r="92" spans="1:16" ht="15.75" customHeight="1" thickBot="1" x14ac:dyDescent="0.25">
      <c r="A92" s="12"/>
      <c r="B92" s="13"/>
      <c r="C92" s="33"/>
      <c r="D92" s="34"/>
      <c r="E92" s="33"/>
      <c r="F92" s="34"/>
      <c r="G92" s="49"/>
      <c r="H92" s="33"/>
      <c r="I92" s="33"/>
      <c r="J92" s="33"/>
      <c r="K92" s="33"/>
      <c r="L92" s="33"/>
      <c r="M92" s="33"/>
      <c r="N92" s="33"/>
      <c r="O92" s="33"/>
      <c r="P92" s="35"/>
    </row>
  </sheetData>
  <mergeCells count="21">
    <mergeCell ref="B23:B71"/>
    <mergeCell ref="B80:O80"/>
    <mergeCell ref="K8:L8"/>
    <mergeCell ref="M5:N5"/>
    <mergeCell ref="M6:N6"/>
    <mergeCell ref="M8:N8"/>
    <mergeCell ref="M7:N7"/>
    <mergeCell ref="A78:M78"/>
    <mergeCell ref="A74:N74"/>
    <mergeCell ref="A75:N75"/>
    <mergeCell ref="A76:N76"/>
    <mergeCell ref="A77:N77"/>
    <mergeCell ref="B21:O21"/>
    <mergeCell ref="B11:O11"/>
    <mergeCell ref="K3:L3"/>
    <mergeCell ref="M3:N3"/>
    <mergeCell ref="M4:N4"/>
    <mergeCell ref="K4:L4"/>
    <mergeCell ref="K7:L7"/>
    <mergeCell ref="K6:L6"/>
    <mergeCell ref="K5:L5"/>
  </mergeCells>
  <conditionalFormatting sqref="B7">
    <cfRule type="expression" dxfId="0" priority="2">
      <formula>ISBLANK(B7)</formula>
    </cfRule>
  </conditionalFormatting>
  <pageMargins left="0" right="0" top="1" bottom="0" header="0" footer="0"/>
  <pageSetup paperSize="9" scale="1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F1CAE7-969A-4FB3-A559-A8EBBA21487D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SUMMARY</vt:lpstr>
      <vt:lpstr>MATERIAL TAKE-OFF</vt:lpstr>
      <vt:lpstr>'MATERIAL TAKE-OFF'!Print_Area</vt:lpstr>
      <vt:lpstr>'MATERIAL TAKE-OFF'!Print_Titles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Mfbzone</dc:creator>
  <cp:lastModifiedBy>Hp</cp:lastModifiedBy>
  <cp:lastPrinted>2025-12-04T11:18:59Z</cp:lastPrinted>
  <dcterms:created xsi:type="dcterms:W3CDTF">2016-03-30T11:57:46Z</dcterms:created>
  <dcterms:modified xsi:type="dcterms:W3CDTF">2025-12-23T14:53:08Z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{07F1CAE7-969A-4FB3-A559-A8EBBA21487D}</vt:lpwstr>
  </property>
</Properties>
</file>