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TAKE-OFF'!$A$2:$P$69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49" i="1" l="1"/>
  <c r="Q12" i="1" s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G48" i="1"/>
  <c r="M48" i="1" s="1"/>
  <c r="G47" i="1"/>
  <c r="J47" i="1" s="1"/>
  <c r="K47" i="1" s="1"/>
  <c r="G45" i="1"/>
  <c r="O45" i="1" s="1"/>
  <c r="G44" i="1"/>
  <c r="M44" i="1" s="1"/>
  <c r="G43" i="1"/>
  <c r="J43" i="1" s="1"/>
  <c r="K43" i="1" s="1"/>
  <c r="G42" i="1"/>
  <c r="J42" i="1" s="1"/>
  <c r="K42" i="1" s="1"/>
  <c r="G40" i="1"/>
  <c r="O40" i="1" s="1"/>
  <c r="G38" i="1"/>
  <c r="M38" i="1" s="1"/>
  <c r="G36" i="1"/>
  <c r="J36" i="1" s="1"/>
  <c r="K36" i="1" s="1"/>
  <c r="G35" i="1"/>
  <c r="O35" i="1" s="1"/>
  <c r="G33" i="1"/>
  <c r="M33" i="1" s="1"/>
  <c r="G32" i="1"/>
  <c r="M32" i="1" s="1"/>
  <c r="G31" i="1"/>
  <c r="M31" i="1" s="1"/>
  <c r="G30" i="1"/>
  <c r="O30" i="1" s="1"/>
  <c r="G29" i="1"/>
  <c r="J29" i="1" s="1"/>
  <c r="K29" i="1" s="1"/>
  <c r="G28" i="1"/>
  <c r="O28" i="1" s="1"/>
  <c r="G27" i="1"/>
  <c r="O27" i="1" s="1"/>
  <c r="G26" i="1"/>
  <c r="O26" i="1" s="1"/>
  <c r="G25" i="1"/>
  <c r="M25" i="1" s="1"/>
  <c r="G24" i="1"/>
  <c r="J24" i="1" s="1"/>
  <c r="K24" i="1" s="1"/>
  <c r="G23" i="1"/>
  <c r="M23" i="1" s="1"/>
  <c r="M12" i="1" l="1"/>
  <c r="M13" i="1"/>
  <c r="M14" i="1"/>
  <c r="M15" i="1"/>
  <c r="M16" i="1"/>
  <c r="M17" i="1"/>
  <c r="M18" i="1"/>
  <c r="M26" i="1"/>
  <c r="O47" i="1"/>
  <c r="O24" i="1"/>
  <c r="O48" i="1"/>
  <c r="M42" i="1"/>
  <c r="J45" i="1"/>
  <c r="K45" i="1" s="1"/>
  <c r="O42" i="1"/>
  <c r="M43" i="1"/>
  <c r="M47" i="1"/>
  <c r="O43" i="1"/>
  <c r="O44" i="1"/>
  <c r="J48" i="1"/>
  <c r="K48" i="1" s="1"/>
  <c r="P48" i="1" s="1"/>
  <c r="J44" i="1"/>
  <c r="K44" i="1" s="1"/>
  <c r="M45" i="1"/>
  <c r="P45" i="1" s="1"/>
  <c r="O38" i="1"/>
  <c r="O25" i="1"/>
  <c r="J30" i="1"/>
  <c r="K30" i="1" s="1"/>
  <c r="J35" i="1"/>
  <c r="K35" i="1" s="1"/>
  <c r="M30" i="1"/>
  <c r="M35" i="1"/>
  <c r="J26" i="1"/>
  <c r="K26" i="1" s="1"/>
  <c r="J32" i="1"/>
  <c r="K32" i="1" s="1"/>
  <c r="M36" i="1"/>
  <c r="M24" i="1"/>
  <c r="O32" i="1"/>
  <c r="O36" i="1"/>
  <c r="J40" i="1"/>
  <c r="K40" i="1" s="1"/>
  <c r="M40" i="1"/>
  <c r="J38" i="1"/>
  <c r="K38" i="1" s="1"/>
  <c r="M28" i="1"/>
  <c r="J28" i="1"/>
  <c r="K28" i="1" s="1"/>
  <c r="O31" i="1"/>
  <c r="O23" i="1"/>
  <c r="O33" i="1"/>
  <c r="J27" i="1"/>
  <c r="K27" i="1" s="1"/>
  <c r="M29" i="1"/>
  <c r="O29" i="1"/>
  <c r="J25" i="1"/>
  <c r="K25" i="1" s="1"/>
  <c r="M27" i="1"/>
  <c r="J33" i="1"/>
  <c r="K33" i="1" s="1"/>
  <c r="J23" i="1"/>
  <c r="K23" i="1" s="1"/>
  <c r="P23" i="1" s="1"/>
  <c r="J31" i="1"/>
  <c r="K31" i="1" s="1"/>
  <c r="P26" i="1" l="1"/>
  <c r="P36" i="1"/>
  <c r="P38" i="1"/>
  <c r="P24" i="1"/>
  <c r="P32" i="1"/>
  <c r="P47" i="1"/>
  <c r="P43" i="1"/>
  <c r="P27" i="1"/>
  <c r="P44" i="1"/>
  <c r="P42" i="1"/>
  <c r="P30" i="1"/>
  <c r="P33" i="1"/>
  <c r="P40" i="1"/>
  <c r="P25" i="1"/>
  <c r="P28" i="1"/>
  <c r="P35" i="1"/>
  <c r="P31" i="1"/>
  <c r="P29" i="1"/>
  <c r="A19" i="1" l="1"/>
  <c r="A20" i="1"/>
  <c r="A21" i="1"/>
  <c r="A22" i="1"/>
  <c r="A34" i="1"/>
  <c r="A37" i="1"/>
  <c r="A39" i="1"/>
  <c r="A41" i="1"/>
  <c r="A49" i="1"/>
  <c r="C12" i="3" l="1"/>
  <c r="D12" i="3" s="1"/>
  <c r="A23" i="1" l="1"/>
  <c r="A24" i="1" s="1"/>
  <c r="A25" i="1" s="1"/>
  <c r="A26" i="1" s="1"/>
  <c r="A27" i="1" s="1"/>
  <c r="A28" i="1" l="1"/>
  <c r="A29" i="1" s="1"/>
  <c r="A30" i="1" s="1"/>
  <c r="A31" i="1" s="1"/>
  <c r="A32" i="1" s="1"/>
  <c r="A33" i="1" s="1"/>
  <c r="A35" i="1" s="1"/>
  <c r="A36" i="1" s="1"/>
  <c r="A38" i="1" s="1"/>
  <c r="A40" i="1" s="1"/>
  <c r="A42" i="1" s="1"/>
  <c r="A43" i="1" s="1"/>
  <c r="A44" i="1" s="1"/>
  <c r="A45" i="1" s="1"/>
  <c r="A47" i="1" s="1"/>
  <c r="A48" i="1" s="1"/>
  <c r="H15" i="1" l="1"/>
  <c r="J15" i="1" s="1"/>
  <c r="K15" i="1" s="1"/>
  <c r="P15" i="1" s="1"/>
  <c r="H17" i="1"/>
  <c r="J17" i="1" s="1"/>
  <c r="K17" i="1" s="1"/>
  <c r="P17" i="1" s="1"/>
  <c r="H18" i="1"/>
  <c r="J18" i="1" s="1"/>
  <c r="K18" i="1" s="1"/>
  <c r="P18" i="1" s="1"/>
  <c r="H14" i="1"/>
  <c r="J14" i="1" s="1"/>
  <c r="K14" i="1" s="1"/>
  <c r="P14" i="1" s="1"/>
  <c r="H16" i="1"/>
  <c r="J16" i="1" s="1"/>
  <c r="K16" i="1" s="1"/>
  <c r="P16" i="1" s="1"/>
  <c r="H12" i="1"/>
  <c r="J12" i="1" s="1"/>
  <c r="K12" i="1" s="1"/>
  <c r="P12" i="1" s="1"/>
  <c r="P19" i="1" s="1"/>
  <c r="H13" i="1"/>
  <c r="J13" i="1"/>
  <c r="K13" i="1" s="1"/>
  <c r="P13" i="1" s="1"/>
  <c r="C11" i="3" l="1"/>
  <c r="P51" i="1"/>
  <c r="P54" i="1" l="1"/>
  <c r="P53" i="1"/>
  <c r="P52" i="1"/>
  <c r="P55" i="1" s="1"/>
  <c r="D11" i="3"/>
  <c r="D13" i="3" s="1"/>
  <c r="C13" i="3"/>
  <c r="D15" i="3" l="1"/>
  <c r="D17" i="3"/>
  <c r="D16" i="3"/>
  <c r="D18" i="3" s="1"/>
  <c r="C15" i="3"/>
  <c r="C16" i="3"/>
  <c r="C17" i="3"/>
  <c r="C18" i="3" s="1"/>
</calcChain>
</file>

<file path=xl/sharedStrings.xml><?xml version="1.0" encoding="utf-8"?>
<sst xmlns="http://schemas.openxmlformats.org/spreadsheetml/2006/main" count="121" uniqueCount="89">
  <si>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</si>
  <si>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</si>
  <si>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</si>
  <si>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</si>
  <si>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</si>
  <si>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</si>
  <si>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</si>
  <si>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</si>
  <si>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</si>
  <si>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</si>
  <si>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</si>
  <si>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</si>
  <si>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</si>
  <si>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</si>
  <si>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</si>
  <si>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</si>
  <si>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</si>
  <si>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</si>
  <si>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Openings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</si>
  <si>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</si>
  <si>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</si>
  <si>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</si>
  <si>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</si>
  <si>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</si>
  <si>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</si>
  <si>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</si>
  <si>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</si>
  <si>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</si>
  <si>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</si>
  <si>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</si>
  <si>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</si>
  <si>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</si>
  <si>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</si>
  <si>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</si>
  <si>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</si>
  <si>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</si>
  <si>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</si>
  <si>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</si>
  <si>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</si>
  <si>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</si>
  <si>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</si>
  <si>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</si>
  <si>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</si>
  <si>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</si>
  <si>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</si>
  <si>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</si>
  <si>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</si>
  <si>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</si>
  <si>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</si>
  <si>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</si>
  <si>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</si>
  <si>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</si>
  <si>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</si>
  <si>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Building GSF</t>
  </si>
  <si>
    <t>TOTAL DIV. COST (PER SF)</t>
  </si>
  <si>
    <t>EA</t>
  </si>
  <si>
    <t>LF</t>
  </si>
  <si>
    <t>01. GENERAL REQUIREMENTS</t>
  </si>
  <si>
    <t>08. OPENINGS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</si>
  <si>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</si>
  <si>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Doors</t>
  </si>
  <si>
    <t>Windows</t>
  </si>
  <si>
    <t>Door Hardwares</t>
  </si>
  <si>
    <t>A-2
A-10</t>
  </si>
  <si>
    <t>100A: 10'-0"  x 11'-6" Overhead Sectional Garrage Door
 Door Material: Holow Metal w/Frame 
Finish: Factory Finish- Clopay "Chocolate"</t>
  </si>
  <si>
    <t>100B: 10'-0"  x 11'-6" Overhead Sectional Garrage Door
 Door Material: Holow Metal w/ Frame
Finish: Factory Finish- Clopay "Chocolate"</t>
  </si>
  <si>
    <t>100C: 10'-0"  x 11'-6" Overhead Sectional Garrage Door
 Door Material: Holow Metal w/ Frame
 Finish: Factory Finish- Clopay "Chocolate"</t>
  </si>
  <si>
    <t>100D: 10'-0"  x 11'-6" Overhead Sectional Garrage Door
Door Material: Holow Metal w/ Frame 
Finish: Factory Finish- Clopay "Chocolate"</t>
  </si>
  <si>
    <t>100E: 10'-0"  x 11'-6" Overhead Sectional Garrage Door 
Door Material: Holow Metal w/ Frame
 Finish: Factory Finish- Clopay "Chocolate"</t>
  </si>
  <si>
    <t>100F: 10'-0"  x 11'-6" Overhead Sectional Garrage Door 
Door Material: Holow Metal w/ Frame 
Finish: Factory Finish- Clopay "Chocolate"</t>
  </si>
  <si>
    <t>100G: 3'-0" x 7'-0"  Single Panel Swing Door
 Door Material: Holow Metal w/ Frame</t>
  </si>
  <si>
    <t>101: 3'-0" x 7'-0"  Single Panel Swing Door 
Door Material: Holow Metal  w/ 
2'-0"x2'-6" Glass Vision Panel w/ Frame</t>
  </si>
  <si>
    <t>102: 3'-0" x 7'-0"  Single Panel Swing Door 
Door Material: Holow Metal w/ Frame</t>
  </si>
  <si>
    <t>102A: 3'-0" x 7'-0"  Single Panel Swing Door
 Door Material: Holow Metal w/ Frame</t>
  </si>
  <si>
    <t>103: 3'-0" x 7'-0"  Single Panel Swing Door
Door Material: Holow Metal w/ Frame</t>
  </si>
  <si>
    <t>Tag-A: 56" x 48" Fixed Glass Window/ Clear Anodized Aluminum Frame
 Mfr: PGT Industries, Glass Tint: Gray, Glass Mat: Impact Resistant
Model: PW 750</t>
  </si>
  <si>
    <t>Tag-B: 24" x 48" Fixed Glass Window/ 
Clear Anodized Aluminum Frame, Mfr: PGT Industries, Glass Tint: Gray, Glass Mat: Impact Resistant, Model: PW 750</t>
  </si>
  <si>
    <t>Louver</t>
  </si>
  <si>
    <t>1'-6" x 1'-4" Metal Louver</t>
  </si>
  <si>
    <t>Attic Access</t>
  </si>
  <si>
    <t>1'-10" x 4'-6" Attic Access Hatch</t>
  </si>
  <si>
    <t>Set #1
 - 1-1/2 Pair Hinges NRP Mortised Deadbolt 
 - Lockset Combined w/ Thumb Turn Inside &amp; Keyed Outside
 - Closer
 - Full Weatherstrip
 - Sweep
 - Rain Drip On Frame Overhead
 - Threshold
 - Silencers
 - Floor Stop</t>
  </si>
  <si>
    <t>Set #2_x000D_
 - 1-1/2 Pair Hinges _x000D_
 - Lockset Push Button Inside &amp; Keyed Outside_x000D_
 - Closer_x000D_
 - Silencers_x000D_
 - Floor Stop</t>
  </si>
  <si>
    <t>Set #3_x000D_
 - 1-1/2 Pair Hinges _x000D_
 - Lockset Push Button Inside &amp; Keyed Outside_x000D_
 - Closer_x000D_
 - Silencers_x000D_
 - Wall Stop_x000D_
- Tactile Sign w/ International Symbol: MEN/WOMEN</t>
  </si>
  <si>
    <t>Set #4_x000D_
 - 1-1/2 Pair Hinges _x000D_
 - Lockset - Passage_x000D_
 - Closer_x000D_
 - Silencers_x000D_
 - Floor Stop</t>
  </si>
  <si>
    <t>Trims</t>
  </si>
  <si>
    <t>Door Trim</t>
  </si>
  <si>
    <t>Window Trim</t>
  </si>
  <si>
    <t>OPENINGS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</si>
</sst>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5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  <fill>
      <patternFill patternType="solid">
        <fgColor rgb="FF5B9BD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8">
      <alignment horizontal="left" vertical="center" wrapText="1"/>
    </xf>
    <xf numFmtId="39" fontId="4" fillId="0" borderId="18">
      <alignment horizontal="left" vertical="center" wrapText="1"/>
    </xf>
  </cellStyleXfs>
  <cellXfs count="138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5" fontId="7" fillId="0" borderId="10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0" fontId="8" fillId="3" borderId="10" xfId="0" applyFont="1" applyFill="1" applyBorder="1" applyAlignment="1">
      <alignment horizontal="center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7" xfId="0" applyFont="1" applyBorder="1"/>
    <xf numFmtId="0" fontId="21" fillId="0" borderId="0" xfId="0" applyFont="1"/>
    <xf numFmtId="0" fontId="21" fillId="0" borderId="0" xfId="0" applyFont="1" applyAlignment="1">
      <alignment horizontal="left" vertical="center"/>
    </xf>
    <xf numFmtId="0" fontId="7" fillId="0" borderId="0" xfId="0" applyFont="1"/>
    <xf numFmtId="0" fontId="2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vertical="center"/>
    </xf>
    <xf numFmtId="166" fontId="7" fillId="8" borderId="24" xfId="0" applyNumberFormat="1" applyFont="1" applyFill="1" applyBorder="1"/>
    <xf numFmtId="164" fontId="7" fillId="8" borderId="25" xfId="0" applyNumberFormat="1" applyFont="1" applyFill="1" applyBorder="1"/>
    <xf numFmtId="164" fontId="7" fillId="8" borderId="12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24" fillId="3" borderId="0" xfId="0" applyFont="1" applyFill="1" applyAlignment="1">
      <alignment horizontal="left" vertical="center"/>
    </xf>
    <xf numFmtId="9" fontId="23" fillId="9" borderId="5" xfId="0" applyNumberFormat="1" applyFont="1" applyFill="1" applyBorder="1" applyAlignment="1">
      <alignment horizontal="center" vertical="center"/>
    </xf>
    <xf numFmtId="167" fontId="23" fillId="9" borderId="13" xfId="0" applyNumberFormat="1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165" fontId="10" fillId="10" borderId="12" xfId="0" applyNumberFormat="1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166" fontId="10" fillId="10" borderId="21" xfId="2" applyNumberFormat="1" applyFont="1" applyFill="1" applyBorder="1" applyAlignment="1">
      <alignment vertical="center"/>
    </xf>
    <xf numFmtId="166" fontId="10" fillId="10" borderId="8" xfId="2" applyNumberFormat="1" applyFont="1" applyFill="1" applyBorder="1" applyAlignment="1">
      <alignment vertical="center"/>
    </xf>
    <xf numFmtId="0" fontId="7" fillId="11" borderId="0" xfId="0" applyFont="1" applyFill="1"/>
    <xf numFmtId="0" fontId="10" fillId="10" borderId="21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39" fontId="9" fillId="0" borderId="29" xfId="0" applyNumberFormat="1" applyFont="1" applyBorder="1" applyAlignment="1">
      <alignment horizontal="center" vertical="center" wrapText="1"/>
    </xf>
    <xf numFmtId="39" fontId="9" fillId="0" borderId="30" xfId="0" applyNumberFormat="1" applyFont="1" applyBorder="1" applyAlignment="1">
      <alignment horizontal="center" vertical="center" wrapText="1"/>
    </xf>
    <xf numFmtId="39" fontId="9" fillId="0" borderId="6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67" fontId="16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23" fillId="9" borderId="14" xfId="0" applyFont="1" applyFill="1" applyBorder="1" applyAlignment="1">
      <alignment horizontal="right" vertical="center"/>
    </xf>
    <xf numFmtId="0" fontId="23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CF9843"/>
      <color rgb="FF3366CC"/>
      <color rgb="FF4F81BD"/>
      <color rgb="FF0000B3"/>
      <color rgb="FF00B300"/>
      <color rgb="FFEFF5F5"/>
      <color rgb="FF3399FF"/>
      <color rgb="FFA744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Openings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16448.586655955998</c:v>
                </c:pt>
                <c:pt idx="1">
                  <c:v>139041.30731999999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228416"/>
        <c:axId val="175229952"/>
        <c:axId val="0"/>
      </c:bar3DChart>
      <c:catAx>
        <c:axId val="17522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229952"/>
        <c:crosses val="autoZero"/>
        <c:auto val="1"/>
        <c:lblAlgn val="ctr"/>
        <c:lblOffset val="100"/>
        <c:noMultiLvlLbl val="0"/>
      </c:catAx>
      <c:valAx>
        <c:axId val="17522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228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3</xdr:col>
      <xdr:colOff>1333500</xdr:colOff>
      <xdr:row>0</xdr:row>
      <xdr:rowOff>0</xdr:rowOff>
    </xdr:from>
    <xdr:to>
      <xdr:col>11</xdr:col>
      <xdr:colOff>675527</xdr:colOff>
      <xdr:row>17</xdr:row>
      <xdr:rowOff>142501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1081089</xdr:colOff>
      <xdr:row>7</xdr:row>
      <xdr:rowOff>155236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14</xdr:col>
      <xdr:colOff>54429</xdr:colOff>
      <xdr:row>1</xdr:row>
      <xdr:rowOff>50613</xdr:rowOff>
    </xdr:from>
    <xdr:to>
      <xdr:col>15</xdr:col>
      <xdr:colOff>1017829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J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3" customWidth="1"/>
    <col min="2" max="2" width="44.875" style="33" customWidth="1"/>
    <col min="3" max="4" width="17.625" style="37" customWidth="1"/>
    <col min="5" max="16384" width="9" style="33"/>
  </cols>
  <sheetData>
    <row r="1" spans="1:10" ht="15" x14ac:dyDescent="0.2">
      <c r="A1" s="54"/>
      <c r="B1" s="38"/>
      <c r="C1" s="77"/>
      <c r="D1" s="55"/>
    </row>
    <row r="2" spans="1:10" ht="15" x14ac:dyDescent="0.2">
      <c r="A2" s="20" t="s">
        <v>41</v>
      </c>
      <c r="B2" s="19"/>
      <c r="C2" s="78"/>
      <c r="D2" s="10"/>
    </row>
    <row r="3" spans="1:10" ht="15" x14ac:dyDescent="0.2">
      <c r="A3" s="20"/>
      <c r="B3" s="19"/>
      <c r="C3" s="78"/>
      <c r="D3" s="10"/>
    </row>
    <row r="4" spans="1:10" ht="15" x14ac:dyDescent="0.2">
      <c r="A4" s="20" t="s">
        <v>33</v>
      </c>
      <c r="B4" s="19"/>
      <c r="C4" s="78"/>
      <c r="D4" s="10"/>
    </row>
    <row r="5" spans="1:10" ht="15" x14ac:dyDescent="0.2">
      <c r="A5" s="20"/>
      <c r="B5" s="19"/>
      <c r="C5" s="78"/>
      <c r="D5" s="10"/>
    </row>
    <row r="6" spans="1:10" ht="15" x14ac:dyDescent="0.2">
      <c r="A6" s="20" t="s">
        <v>32</v>
      </c>
      <c r="B6" s="19">
        <v>2</v>
      </c>
      <c r="C6" s="78"/>
      <c r="D6" s="10"/>
    </row>
    <row r="7" spans="1:10" ht="15" x14ac:dyDescent="0.2">
      <c r="A7" s="20"/>
      <c r="B7" s="80"/>
      <c r="C7" s="78"/>
      <c r="D7" s="10"/>
    </row>
    <row r="8" spans="1:10" ht="15" x14ac:dyDescent="0.2">
      <c r="A8" s="20" t="s">
        <v>53</v>
      </c>
      <c r="B8" s="19">
        <v>2173</v>
      </c>
      <c r="C8" s="78"/>
      <c r="D8" s="10"/>
    </row>
    <row r="9" spans="1:10" ht="15.75" thickBot="1" x14ac:dyDescent="0.3">
      <c r="A9" s="20"/>
      <c r="B9" s="56"/>
      <c r="C9" s="79"/>
      <c r="D9" s="57"/>
    </row>
    <row r="10" spans="1:10" s="34" customFormat="1" ht="30.75" thickBot="1" x14ac:dyDescent="0.25">
      <c r="A10" s="113" t="s">
        <v>15</v>
      </c>
      <c r="B10" s="114" t="s">
        <v>0</v>
      </c>
      <c r="C10" s="114" t="s">
        <v>16</v>
      </c>
      <c r="D10" s="115" t="s">
        <v>54</v>
      </c>
      <c r="J10" s="118"/>
    </row>
    <row r="11" spans="1:10" ht="15" x14ac:dyDescent="0.2">
      <c r="A11" s="86">
        <v>1000</v>
      </c>
      <c r="B11" s="87" t="s">
        <v>17</v>
      </c>
      <c r="C11" s="88">
        <f>'MATERIAL TAKE-OFF'!P19</f>
        <v>16448.586655955998</v>
      </c>
      <c r="D11" s="89">
        <f>C11/$B$8</f>
        <v>7.5695290639466171</v>
      </c>
    </row>
    <row r="12" spans="1:10" ht="15" x14ac:dyDescent="0.2">
      <c r="A12" s="58">
        <v>8000</v>
      </c>
      <c r="B12" s="53" t="s">
        <v>18</v>
      </c>
      <c r="C12" s="76">
        <f>'MATERIAL TAKE-OFF'!P49</f>
        <v>139041.30731999999</v>
      </c>
      <c r="D12" s="90">
        <f t="shared" ref="D12" si="0">C12/$B$8</f>
        <v>63.985875434882651</v>
      </c>
    </row>
    <row r="13" spans="1:10" s="35" customFormat="1" ht="15.75" thickBot="1" x14ac:dyDescent="0.25">
      <c r="A13" s="119" t="s">
        <v>12</v>
      </c>
      <c r="B13" s="119"/>
      <c r="C13" s="116">
        <f>SUM(C11:C12)</f>
        <v>155489.89397595599</v>
      </c>
      <c r="D13" s="116">
        <f>SUM(D11:D12)</f>
        <v>71.555404498829262</v>
      </c>
    </row>
    <row r="14" spans="1:10" ht="15.75" thickBot="1" x14ac:dyDescent="0.25">
      <c r="A14" s="120"/>
      <c r="B14" s="120"/>
      <c r="C14" s="120"/>
      <c r="D14" s="120"/>
    </row>
    <row r="15" spans="1:10" s="36" customFormat="1" ht="15" x14ac:dyDescent="0.2">
      <c r="A15" s="39" t="s">
        <v>21</v>
      </c>
      <c r="B15" s="40">
        <v>0.2</v>
      </c>
      <c r="C15" s="59">
        <f>$C$13*B15</f>
        <v>31097.9787951912</v>
      </c>
      <c r="D15" s="59">
        <f>$D$13*B15</f>
        <v>14.311080899765853</v>
      </c>
    </row>
    <row r="16" spans="1:10" s="36" customFormat="1" ht="15" x14ac:dyDescent="0.2">
      <c r="A16" s="39" t="s">
        <v>5</v>
      </c>
      <c r="B16" s="40">
        <v>0.03</v>
      </c>
      <c r="C16" s="59">
        <f>$C$13*B16</f>
        <v>4664.6968192786799</v>
      </c>
      <c r="D16" s="59">
        <f>$D$13*B16</f>
        <v>2.1466621349648776</v>
      </c>
    </row>
    <row r="17" spans="1:4" s="36" customFormat="1" ht="15.75" thickBot="1" x14ac:dyDescent="0.25">
      <c r="A17" s="39" t="s">
        <v>19</v>
      </c>
      <c r="B17" s="40">
        <v>0.05</v>
      </c>
      <c r="C17" s="59">
        <f>$C$13*B17</f>
        <v>7774.4946987978001</v>
      </c>
      <c r="D17" s="59">
        <f>$D$13*B17</f>
        <v>3.5777702249414634</v>
      </c>
    </row>
    <row r="18" spans="1:4" s="34" customFormat="1" ht="15.75" thickBot="1" x14ac:dyDescent="0.25">
      <c r="A18" s="121" t="s">
        <v>31</v>
      </c>
      <c r="B18" s="122"/>
      <c r="C18" s="117">
        <f>SUM(C13:C17)</f>
        <v>199027.06428922364</v>
      </c>
      <c r="D18" s="117">
        <f>SUM(D13:D17)</f>
        <v>91.590917758501448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69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H62" sqref="H62"/>
    </sheetView>
  </sheetViews>
  <sheetFormatPr defaultColWidth="9" defaultRowHeight="14.25" x14ac:dyDescent="0.2"/>
  <cols>
    <col min="1" max="1" width="8.625" style="7" customWidth="1"/>
    <col min="2" max="2" width="10.6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48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0.87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2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3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27</v>
      </c>
      <c r="B3" s="19"/>
      <c r="C3" s="3"/>
      <c r="D3" s="8"/>
      <c r="E3" s="3"/>
      <c r="F3" s="8"/>
      <c r="G3" s="61"/>
      <c r="H3" s="61"/>
      <c r="K3" s="123"/>
      <c r="L3" s="123"/>
      <c r="M3" s="123"/>
      <c r="N3" s="123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0"/>
      <c r="H4" s="74"/>
      <c r="K4" s="125"/>
      <c r="L4" s="125"/>
      <c r="M4" s="124"/>
      <c r="N4" s="125"/>
      <c r="P4" s="9"/>
    </row>
    <row r="5" spans="1:17" ht="15" customHeight="1" x14ac:dyDescent="0.2">
      <c r="A5" s="18" t="s">
        <v>33</v>
      </c>
      <c r="B5" s="19"/>
      <c r="C5" s="3"/>
      <c r="D5" s="8"/>
      <c r="E5" s="3"/>
      <c r="F5" s="8"/>
      <c r="G5" s="60"/>
      <c r="H5" s="74"/>
      <c r="K5" s="125"/>
      <c r="L5" s="125"/>
      <c r="M5" s="130"/>
      <c r="N5" s="125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0"/>
      <c r="H6" s="74"/>
      <c r="K6" s="125"/>
      <c r="L6" s="125"/>
      <c r="M6" s="130"/>
      <c r="N6" s="125"/>
      <c r="P6" s="9"/>
    </row>
    <row r="7" spans="1:17" ht="15" customHeight="1" x14ac:dyDescent="0.2">
      <c r="A7" s="18" t="s">
        <v>22</v>
      </c>
      <c r="B7" s="108" t="s">
        <v>88</v>
      </c>
      <c r="C7" s="3"/>
      <c r="D7" s="8"/>
      <c r="E7" s="3"/>
      <c r="F7" s="8"/>
      <c r="G7" s="44"/>
      <c r="K7" s="125"/>
      <c r="L7" s="125"/>
      <c r="M7" s="130"/>
      <c r="N7" s="125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4"/>
      <c r="K8" s="125"/>
      <c r="L8" s="125"/>
      <c r="M8" s="124"/>
      <c r="N8" s="125"/>
      <c r="P8" s="9"/>
    </row>
    <row r="9" spans="1:17" ht="15" customHeight="1" x14ac:dyDescent="0.2">
      <c r="A9" s="18" t="s">
        <v>20</v>
      </c>
      <c r="B9" s="3"/>
      <c r="C9" s="3"/>
      <c r="D9" s="8"/>
      <c r="E9" s="3"/>
      <c r="F9" s="8"/>
      <c r="G9" s="44"/>
      <c r="P9" s="9"/>
    </row>
    <row r="10" spans="1:17" s="91" customFormat="1" ht="61.35" customHeight="1" x14ac:dyDescent="0.2">
      <c r="A10" s="93" t="s">
        <v>7</v>
      </c>
      <c r="B10" s="94" t="s">
        <v>26</v>
      </c>
      <c r="C10" s="95" t="s">
        <v>0</v>
      </c>
      <c r="D10" s="96" t="s">
        <v>1</v>
      </c>
      <c r="E10" s="95" t="s">
        <v>2</v>
      </c>
      <c r="F10" s="96" t="s">
        <v>23</v>
      </c>
      <c r="G10" s="97" t="s">
        <v>24</v>
      </c>
      <c r="H10" s="98" t="s">
        <v>36</v>
      </c>
      <c r="I10" s="94" t="s">
        <v>34</v>
      </c>
      <c r="J10" s="98" t="s">
        <v>37</v>
      </c>
      <c r="K10" s="94" t="s">
        <v>35</v>
      </c>
      <c r="L10" s="94" t="s">
        <v>28</v>
      </c>
      <c r="M10" s="94" t="s">
        <v>38</v>
      </c>
      <c r="N10" s="94" t="s">
        <v>29</v>
      </c>
      <c r="O10" s="94" t="s">
        <v>39</v>
      </c>
      <c r="P10" s="99" t="s">
        <v>11</v>
      </c>
    </row>
    <row r="11" spans="1:17" s="91" customFormat="1" ht="18" customHeight="1" x14ac:dyDescent="0.2">
      <c r="A11" s="100"/>
      <c r="B11" s="137" t="s">
        <v>57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01"/>
    </row>
    <row r="12" spans="1:17" ht="18" customHeight="1" x14ac:dyDescent="0.2">
      <c r="A12" s="81">
        <v>1</v>
      </c>
      <c r="B12" s="21"/>
      <c r="C12" s="22" t="s">
        <v>8</v>
      </c>
      <c r="D12" s="21">
        <v>1</v>
      </c>
      <c r="E12" s="21" t="s">
        <v>6</v>
      </c>
      <c r="F12" s="82">
        <v>0</v>
      </c>
      <c r="G12" s="83">
        <f t="shared" ref="G12:G18" si="0">(F12*D12)+D12</f>
        <v>1</v>
      </c>
      <c r="H12" s="83">
        <f>2.5%*$Q$12/I12</f>
        <v>66.577910036391486</v>
      </c>
      <c r="I12" s="84">
        <v>52.21</v>
      </c>
      <c r="J12" s="83">
        <f t="shared" ref="J12:J18" si="1">H12*G12</f>
        <v>66.577910036391486</v>
      </c>
      <c r="K12" s="84">
        <f t="shared" ref="K12:K18" si="2">I12*J12</f>
        <v>3476.0326829999995</v>
      </c>
      <c r="L12" s="84">
        <v>0</v>
      </c>
      <c r="M12" s="84">
        <f t="shared" ref="M12:M18" si="3">L12*G12</f>
        <v>0</v>
      </c>
      <c r="N12" s="84">
        <v>0</v>
      </c>
      <c r="O12" s="84">
        <f t="shared" ref="O12:O18" si="4">N12*G12</f>
        <v>0</v>
      </c>
      <c r="P12" s="84">
        <f t="shared" ref="P12:P18" si="5">IF(D12="","",(K12+M12+O12))</f>
        <v>3476.0326829999995</v>
      </c>
      <c r="Q12" s="49">
        <f>SUM(P22:P49)/2</f>
        <v>139041.30731999999</v>
      </c>
    </row>
    <row r="13" spans="1:17" ht="18" customHeight="1" x14ac:dyDescent="0.2">
      <c r="A13" s="2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82">
        <v>0</v>
      </c>
      <c r="G13" s="83">
        <f t="shared" si="0"/>
        <v>1</v>
      </c>
      <c r="H13" s="83">
        <f>1.65%*$Q$12/I13</f>
        <v>43.941420624018392</v>
      </c>
      <c r="I13" s="84">
        <v>52.21</v>
      </c>
      <c r="J13" s="83">
        <f t="shared" si="1"/>
        <v>43.941420624018392</v>
      </c>
      <c r="K13" s="84">
        <f t="shared" si="2"/>
        <v>2294.1815707800001</v>
      </c>
      <c r="L13" s="84">
        <v>0</v>
      </c>
      <c r="M13" s="84">
        <f t="shared" si="3"/>
        <v>0</v>
      </c>
      <c r="N13" s="84">
        <v>0</v>
      </c>
      <c r="O13" s="84">
        <f t="shared" si="4"/>
        <v>0</v>
      </c>
      <c r="P13" s="84">
        <f t="shared" si="5"/>
        <v>2294.1815707800001</v>
      </c>
      <c r="Q13" s="49"/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2">
        <v>0</v>
      </c>
      <c r="G14" s="83">
        <f t="shared" si="0"/>
        <v>1</v>
      </c>
      <c r="H14" s="83">
        <f>0.85%*$Q$12/I14</f>
        <v>22.636489412373109</v>
      </c>
      <c r="I14" s="84">
        <v>52.21</v>
      </c>
      <c r="J14" s="83">
        <f t="shared" si="1"/>
        <v>22.636489412373109</v>
      </c>
      <c r="K14" s="84">
        <f t="shared" si="2"/>
        <v>1181.85111222</v>
      </c>
      <c r="L14" s="84">
        <v>0</v>
      </c>
      <c r="M14" s="84">
        <f t="shared" si="3"/>
        <v>0</v>
      </c>
      <c r="N14" s="84">
        <v>0</v>
      </c>
      <c r="O14" s="84">
        <f t="shared" si="4"/>
        <v>0</v>
      </c>
      <c r="P14" s="84">
        <f t="shared" si="5"/>
        <v>1181.85111222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2">
        <v>0</v>
      </c>
      <c r="G15" s="83">
        <f t="shared" si="0"/>
        <v>1</v>
      </c>
      <c r="H15" s="83">
        <f>2.35%*$Q$12/I15</f>
        <v>62.583235434208</v>
      </c>
      <c r="I15" s="84">
        <v>52.21</v>
      </c>
      <c r="J15" s="83">
        <f t="shared" si="1"/>
        <v>62.583235434208</v>
      </c>
      <c r="K15" s="84">
        <f t="shared" si="2"/>
        <v>3267.4707220199998</v>
      </c>
      <c r="L15" s="84">
        <v>0</v>
      </c>
      <c r="M15" s="84">
        <f t="shared" si="3"/>
        <v>0</v>
      </c>
      <c r="N15" s="84">
        <v>0</v>
      </c>
      <c r="O15" s="84">
        <f t="shared" si="4"/>
        <v>0</v>
      </c>
      <c r="P15" s="84">
        <f t="shared" si="5"/>
        <v>3267.4707220199998</v>
      </c>
    </row>
    <row r="16" spans="1:17" ht="18" customHeight="1" x14ac:dyDescent="0.2">
      <c r="A16" s="21">
        <f t="shared" si="6"/>
        <v>5</v>
      </c>
      <c r="B16" s="21"/>
      <c r="C16" s="22" t="s">
        <v>30</v>
      </c>
      <c r="D16" s="21">
        <v>1</v>
      </c>
      <c r="E16" s="21" t="s">
        <v>6</v>
      </c>
      <c r="F16" s="82">
        <v>0</v>
      </c>
      <c r="G16" s="83">
        <f t="shared" si="0"/>
        <v>1</v>
      </c>
      <c r="H16" s="83">
        <f>2%*$Q$12/I16</f>
        <v>53.262328029113192</v>
      </c>
      <c r="I16" s="84">
        <v>52.21</v>
      </c>
      <c r="J16" s="83">
        <f t="shared" si="1"/>
        <v>53.262328029113192</v>
      </c>
      <c r="K16" s="84">
        <f t="shared" si="2"/>
        <v>2780.8261463999997</v>
      </c>
      <c r="L16" s="84">
        <v>0</v>
      </c>
      <c r="M16" s="84">
        <f t="shared" si="3"/>
        <v>0</v>
      </c>
      <c r="N16" s="84">
        <v>0</v>
      </c>
      <c r="O16" s="84">
        <f t="shared" si="4"/>
        <v>0</v>
      </c>
      <c r="P16" s="84">
        <f t="shared" si="5"/>
        <v>2780.8261463999997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2">
        <v>0</v>
      </c>
      <c r="G17" s="83">
        <f t="shared" si="0"/>
        <v>1</v>
      </c>
      <c r="H17" s="83">
        <f>0.98%*$Q$12/I17</f>
        <v>26.098540734265463</v>
      </c>
      <c r="I17" s="84">
        <v>52.21</v>
      </c>
      <c r="J17" s="83">
        <f t="shared" si="1"/>
        <v>26.098540734265463</v>
      </c>
      <c r="K17" s="84">
        <f t="shared" si="2"/>
        <v>1362.6048117359999</v>
      </c>
      <c r="L17" s="84">
        <v>0</v>
      </c>
      <c r="M17" s="84">
        <f t="shared" si="3"/>
        <v>0</v>
      </c>
      <c r="N17" s="84">
        <v>0</v>
      </c>
      <c r="O17" s="84">
        <f t="shared" si="4"/>
        <v>0</v>
      </c>
      <c r="P17" s="84">
        <f t="shared" si="5"/>
        <v>1362.6048117359999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85">
        <v>1</v>
      </c>
      <c r="E18" s="21" t="s">
        <v>6</v>
      </c>
      <c r="F18" s="82">
        <v>0</v>
      </c>
      <c r="G18" s="83">
        <f t="shared" si="0"/>
        <v>1</v>
      </c>
      <c r="H18" s="83">
        <f>1.5%*$Q$12/I18</f>
        <v>39.946746021834898</v>
      </c>
      <c r="I18" s="84">
        <v>52.21</v>
      </c>
      <c r="J18" s="83">
        <f t="shared" si="1"/>
        <v>39.946746021834898</v>
      </c>
      <c r="K18" s="84">
        <f t="shared" si="2"/>
        <v>2085.6196098</v>
      </c>
      <c r="L18" s="84">
        <v>0</v>
      </c>
      <c r="M18" s="84">
        <f t="shared" si="3"/>
        <v>0</v>
      </c>
      <c r="N18" s="84">
        <v>0</v>
      </c>
      <c r="O18" s="84">
        <f t="shared" si="4"/>
        <v>0</v>
      </c>
      <c r="P18" s="84">
        <f t="shared" si="5"/>
        <v>2085.6196098</v>
      </c>
    </row>
    <row r="19" spans="1:16" s="91" customFormat="1" ht="18" customHeight="1" x14ac:dyDescent="0.2">
      <c r="A19" s="102" t="str">
        <f t="shared" ref="A19" si="7">IF(E19=0,"",1+MAX(A13:A18))</f>
        <v/>
      </c>
      <c r="B19" s="103"/>
      <c r="C19" s="104"/>
      <c r="D19" s="105"/>
      <c r="E19" s="105"/>
      <c r="F19" s="105"/>
      <c r="G19" s="106"/>
      <c r="H19" s="105"/>
      <c r="I19" s="105"/>
      <c r="J19" s="105"/>
      <c r="K19" s="105"/>
      <c r="L19" s="105"/>
      <c r="M19" s="105"/>
      <c r="N19" s="105"/>
      <c r="O19" s="105" t="s">
        <v>25</v>
      </c>
      <c r="P19" s="107">
        <f>SUM(P12:P18)</f>
        <v>16448.586655955998</v>
      </c>
    </row>
    <row r="20" spans="1:16" ht="18" customHeight="1" x14ac:dyDescent="0.2">
      <c r="A20" s="41" t="str">
        <f>IF(E20=0,"",1+MAX(#REF!))</f>
        <v/>
      </c>
      <c r="B20" s="26"/>
      <c r="C20" s="26"/>
      <c r="D20" s="26"/>
      <c r="E20" s="26"/>
      <c r="F20" s="26"/>
      <c r="G20" s="45"/>
      <c r="H20" s="45"/>
      <c r="I20" s="26"/>
      <c r="J20" s="45"/>
      <c r="K20" s="26"/>
      <c r="L20" s="26"/>
      <c r="M20" s="26"/>
      <c r="N20" s="26"/>
      <c r="O20" s="26"/>
      <c r="P20" s="51"/>
    </row>
    <row r="21" spans="1:16" s="91" customFormat="1" ht="18" customHeight="1" x14ac:dyDescent="0.2">
      <c r="A21" s="100" t="str">
        <f>IF(E21=0,"",1+MAX(A20:A20))</f>
        <v/>
      </c>
      <c r="B21" s="137" t="s">
        <v>58</v>
      </c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01"/>
    </row>
    <row r="22" spans="1:16" s="3" customFormat="1" ht="15" x14ac:dyDescent="0.2">
      <c r="A22" s="81" t="str">
        <f>IF(E22=0,"",1+MAX(A20:A21))</f>
        <v/>
      </c>
      <c r="B22" s="25"/>
      <c r="C22" s="75" t="s">
        <v>60</v>
      </c>
      <c r="D22" s="24"/>
      <c r="E22" s="24"/>
      <c r="F22" s="82"/>
      <c r="G22" s="83"/>
      <c r="H22" s="83"/>
      <c r="I22" s="84"/>
      <c r="J22" s="83"/>
      <c r="K22" s="84"/>
      <c r="L22" s="84"/>
      <c r="M22" s="84"/>
      <c r="N22" s="84"/>
      <c r="O22" s="84"/>
      <c r="P22" s="84"/>
    </row>
    <row r="23" spans="1:16" ht="57" x14ac:dyDescent="0.2">
      <c r="A23" s="81">
        <f>IF(D23=0,"",1+MAX(A$12:A22))</f>
        <v>8</v>
      </c>
      <c r="B23" s="126" t="s">
        <v>63</v>
      </c>
      <c r="C23" s="52" t="s">
        <v>64</v>
      </c>
      <c r="D23" s="24">
        <v>1</v>
      </c>
      <c r="E23" s="24" t="s">
        <v>55</v>
      </c>
      <c r="F23" s="82">
        <v>0</v>
      </c>
      <c r="G23" s="83">
        <f t="shared" ref="G23:G33" si="8">(F23*D23)+D23</f>
        <v>1</v>
      </c>
      <c r="H23" s="83">
        <v>73.87830000000001</v>
      </c>
      <c r="I23" s="84">
        <v>44</v>
      </c>
      <c r="J23" s="83">
        <f t="shared" ref="J23:J33" si="9">H23*G23</f>
        <v>73.87830000000001</v>
      </c>
      <c r="K23" s="84">
        <f t="shared" ref="K23:K33" si="10">I23*J23</f>
        <v>3250.6452000000004</v>
      </c>
      <c r="L23" s="84">
        <v>15428.4</v>
      </c>
      <c r="M23" s="84">
        <f t="shared" ref="M23:M33" si="11">L23*G23</f>
        <v>15428.4</v>
      </c>
      <c r="N23" s="84">
        <v>0</v>
      </c>
      <c r="O23" s="84">
        <f t="shared" ref="O23:O33" si="12">N23*G23</f>
        <v>0</v>
      </c>
      <c r="P23" s="84">
        <f t="shared" ref="P23:P33" si="13">IF(D23="","",(K23+M23+O23))</f>
        <v>18679.0452</v>
      </c>
    </row>
    <row r="24" spans="1:16" ht="57" x14ac:dyDescent="0.2">
      <c r="A24" s="81">
        <f>IF(D24=0,"",1+MAX(A$12:A23))</f>
        <v>9</v>
      </c>
      <c r="B24" s="127"/>
      <c r="C24" s="52" t="s">
        <v>65</v>
      </c>
      <c r="D24" s="24">
        <v>1</v>
      </c>
      <c r="E24" s="24" t="s">
        <v>55</v>
      </c>
      <c r="F24" s="82">
        <v>0</v>
      </c>
      <c r="G24" s="83">
        <f t="shared" si="8"/>
        <v>1</v>
      </c>
      <c r="H24" s="83">
        <v>73.87830000000001</v>
      </c>
      <c r="I24" s="84">
        <v>44</v>
      </c>
      <c r="J24" s="83">
        <f t="shared" si="9"/>
        <v>73.87830000000001</v>
      </c>
      <c r="K24" s="84">
        <f t="shared" si="10"/>
        <v>3250.6452000000004</v>
      </c>
      <c r="L24" s="84">
        <v>15428.4</v>
      </c>
      <c r="M24" s="84">
        <f t="shared" si="11"/>
        <v>15428.4</v>
      </c>
      <c r="N24" s="84">
        <v>0</v>
      </c>
      <c r="O24" s="84">
        <f t="shared" si="12"/>
        <v>0</v>
      </c>
      <c r="P24" s="84">
        <f t="shared" si="13"/>
        <v>18679.0452</v>
      </c>
    </row>
    <row r="25" spans="1:16" ht="57" x14ac:dyDescent="0.2">
      <c r="A25" s="81">
        <f>IF(D25=0,"",1+MAX(A$12:A24))</f>
        <v>10</v>
      </c>
      <c r="B25" s="127"/>
      <c r="C25" s="52" t="s">
        <v>66</v>
      </c>
      <c r="D25" s="24">
        <v>1</v>
      </c>
      <c r="E25" s="24" t="s">
        <v>55</v>
      </c>
      <c r="F25" s="82">
        <v>0</v>
      </c>
      <c r="G25" s="83">
        <f t="shared" si="8"/>
        <v>1</v>
      </c>
      <c r="H25" s="83">
        <v>73.87830000000001</v>
      </c>
      <c r="I25" s="84">
        <v>44</v>
      </c>
      <c r="J25" s="83">
        <f t="shared" si="9"/>
        <v>73.87830000000001</v>
      </c>
      <c r="K25" s="84">
        <f t="shared" si="10"/>
        <v>3250.6452000000004</v>
      </c>
      <c r="L25" s="84">
        <v>15428.4</v>
      </c>
      <c r="M25" s="84">
        <f t="shared" si="11"/>
        <v>15428.4</v>
      </c>
      <c r="N25" s="84">
        <v>0</v>
      </c>
      <c r="O25" s="84">
        <f t="shared" si="12"/>
        <v>0</v>
      </c>
      <c r="P25" s="84">
        <f t="shared" si="13"/>
        <v>18679.0452</v>
      </c>
    </row>
    <row r="26" spans="1:16" ht="57" x14ac:dyDescent="0.2">
      <c r="A26" s="81">
        <f>IF(D26=0,"",1+MAX(A$12:A25))</f>
        <v>11</v>
      </c>
      <c r="B26" s="127"/>
      <c r="C26" s="52" t="s">
        <v>67</v>
      </c>
      <c r="D26" s="24">
        <v>1</v>
      </c>
      <c r="E26" s="24" t="s">
        <v>55</v>
      </c>
      <c r="F26" s="82">
        <v>0</v>
      </c>
      <c r="G26" s="83">
        <f t="shared" si="8"/>
        <v>1</v>
      </c>
      <c r="H26" s="83">
        <v>73.87830000000001</v>
      </c>
      <c r="I26" s="84">
        <v>44</v>
      </c>
      <c r="J26" s="83">
        <f t="shared" si="9"/>
        <v>73.87830000000001</v>
      </c>
      <c r="K26" s="84">
        <f t="shared" si="10"/>
        <v>3250.6452000000004</v>
      </c>
      <c r="L26" s="84">
        <v>15428.4</v>
      </c>
      <c r="M26" s="84">
        <f t="shared" si="11"/>
        <v>15428.4</v>
      </c>
      <c r="N26" s="84">
        <v>0</v>
      </c>
      <c r="O26" s="84">
        <f t="shared" si="12"/>
        <v>0</v>
      </c>
      <c r="P26" s="84">
        <f t="shared" si="13"/>
        <v>18679.0452</v>
      </c>
    </row>
    <row r="27" spans="1:16" ht="57" x14ac:dyDescent="0.2">
      <c r="A27" s="81">
        <f>IF(D27=0,"",1+MAX(A$12:A26))</f>
        <v>12</v>
      </c>
      <c r="B27" s="127"/>
      <c r="C27" s="52" t="s">
        <v>68</v>
      </c>
      <c r="D27" s="24">
        <v>1</v>
      </c>
      <c r="E27" s="24" t="s">
        <v>55</v>
      </c>
      <c r="F27" s="82">
        <v>0</v>
      </c>
      <c r="G27" s="83">
        <f t="shared" si="8"/>
        <v>1</v>
      </c>
      <c r="H27" s="83">
        <v>73.87830000000001</v>
      </c>
      <c r="I27" s="84">
        <v>44</v>
      </c>
      <c r="J27" s="83">
        <f t="shared" si="9"/>
        <v>73.87830000000001</v>
      </c>
      <c r="K27" s="84">
        <f t="shared" si="10"/>
        <v>3250.6452000000004</v>
      </c>
      <c r="L27" s="84">
        <v>15428.4</v>
      </c>
      <c r="M27" s="84">
        <f t="shared" si="11"/>
        <v>15428.4</v>
      </c>
      <c r="N27" s="84">
        <v>0</v>
      </c>
      <c r="O27" s="84">
        <f t="shared" si="12"/>
        <v>0</v>
      </c>
      <c r="P27" s="84">
        <f t="shared" si="13"/>
        <v>18679.0452</v>
      </c>
    </row>
    <row r="28" spans="1:16" ht="57" x14ac:dyDescent="0.2">
      <c r="A28" s="81">
        <f>IF(D28=0,"",1+MAX(A$12:A27))</f>
        <v>13</v>
      </c>
      <c r="B28" s="127"/>
      <c r="C28" s="52" t="s">
        <v>69</v>
      </c>
      <c r="D28" s="24">
        <v>1</v>
      </c>
      <c r="E28" s="24" t="s">
        <v>55</v>
      </c>
      <c r="F28" s="82">
        <v>0</v>
      </c>
      <c r="G28" s="83">
        <f t="shared" si="8"/>
        <v>1</v>
      </c>
      <c r="H28" s="83">
        <v>73.87830000000001</v>
      </c>
      <c r="I28" s="84">
        <v>44</v>
      </c>
      <c r="J28" s="83">
        <f t="shared" si="9"/>
        <v>73.87830000000001</v>
      </c>
      <c r="K28" s="84">
        <f t="shared" si="10"/>
        <v>3250.6452000000004</v>
      </c>
      <c r="L28" s="84">
        <v>15428.4</v>
      </c>
      <c r="M28" s="84">
        <f t="shared" si="11"/>
        <v>15428.4</v>
      </c>
      <c r="N28" s="84">
        <v>0</v>
      </c>
      <c r="O28" s="84">
        <f t="shared" si="12"/>
        <v>0</v>
      </c>
      <c r="P28" s="84">
        <f t="shared" si="13"/>
        <v>18679.0452</v>
      </c>
    </row>
    <row r="29" spans="1:16" ht="28.5" x14ac:dyDescent="0.2">
      <c r="A29" s="81">
        <f>IF(D29=0,"",1+MAX(A$12:A28))</f>
        <v>14</v>
      </c>
      <c r="B29" s="127"/>
      <c r="C29" s="52" t="s">
        <v>70</v>
      </c>
      <c r="D29" s="24">
        <v>1</v>
      </c>
      <c r="E29" s="24" t="s">
        <v>55</v>
      </c>
      <c r="F29" s="82">
        <v>0</v>
      </c>
      <c r="G29" s="83">
        <f t="shared" si="8"/>
        <v>1</v>
      </c>
      <c r="H29" s="83">
        <v>11.323620000000002</v>
      </c>
      <c r="I29" s="84">
        <v>44</v>
      </c>
      <c r="J29" s="83">
        <f t="shared" si="9"/>
        <v>11.323620000000002</v>
      </c>
      <c r="K29" s="84">
        <f t="shared" si="10"/>
        <v>498.23928000000006</v>
      </c>
      <c r="L29" s="84">
        <v>1760.8500000000001</v>
      </c>
      <c r="M29" s="84">
        <f t="shared" si="11"/>
        <v>1760.8500000000001</v>
      </c>
      <c r="N29" s="84">
        <v>0</v>
      </c>
      <c r="O29" s="84">
        <f t="shared" si="12"/>
        <v>0</v>
      </c>
      <c r="P29" s="84">
        <f t="shared" si="13"/>
        <v>2259.0892800000001</v>
      </c>
    </row>
    <row r="30" spans="1:16" ht="42.75" x14ac:dyDescent="0.2">
      <c r="A30" s="81">
        <f>IF(D30=0,"",1+MAX(A$12:A29))</f>
        <v>15</v>
      </c>
      <c r="B30" s="127"/>
      <c r="C30" s="52" t="s">
        <v>71</v>
      </c>
      <c r="D30" s="24">
        <v>1</v>
      </c>
      <c r="E30" s="24" t="s">
        <v>55</v>
      </c>
      <c r="F30" s="82">
        <v>0</v>
      </c>
      <c r="G30" s="83">
        <f t="shared" si="8"/>
        <v>1</v>
      </c>
      <c r="H30" s="83">
        <v>11.323620000000002</v>
      </c>
      <c r="I30" s="84">
        <v>44</v>
      </c>
      <c r="J30" s="83">
        <f t="shared" si="9"/>
        <v>11.323620000000002</v>
      </c>
      <c r="K30" s="84">
        <f t="shared" si="10"/>
        <v>498.23928000000006</v>
      </c>
      <c r="L30" s="84">
        <v>1760.8500000000001</v>
      </c>
      <c r="M30" s="84">
        <f t="shared" si="11"/>
        <v>1760.8500000000001</v>
      </c>
      <c r="N30" s="84">
        <v>0</v>
      </c>
      <c r="O30" s="84">
        <f t="shared" si="12"/>
        <v>0</v>
      </c>
      <c r="P30" s="84">
        <f t="shared" si="13"/>
        <v>2259.0892800000001</v>
      </c>
    </row>
    <row r="31" spans="1:16" ht="28.5" x14ac:dyDescent="0.2">
      <c r="A31" s="81">
        <f>IF(D31=0,"",1+MAX(A$12:A30))</f>
        <v>16</v>
      </c>
      <c r="B31" s="127"/>
      <c r="C31" s="52" t="s">
        <v>72</v>
      </c>
      <c r="D31" s="24">
        <v>1</v>
      </c>
      <c r="E31" s="24" t="s">
        <v>55</v>
      </c>
      <c r="F31" s="82">
        <v>0</v>
      </c>
      <c r="G31" s="83">
        <f t="shared" si="8"/>
        <v>1</v>
      </c>
      <c r="H31" s="83">
        <v>11.323620000000002</v>
      </c>
      <c r="I31" s="84">
        <v>44</v>
      </c>
      <c r="J31" s="83">
        <f t="shared" si="9"/>
        <v>11.323620000000002</v>
      </c>
      <c r="K31" s="84">
        <f t="shared" si="10"/>
        <v>498.23928000000006</v>
      </c>
      <c r="L31" s="84">
        <v>1760.8500000000001</v>
      </c>
      <c r="M31" s="84">
        <f t="shared" si="11"/>
        <v>1760.8500000000001</v>
      </c>
      <c r="N31" s="84">
        <v>0</v>
      </c>
      <c r="O31" s="84">
        <f t="shared" si="12"/>
        <v>0</v>
      </c>
      <c r="P31" s="84">
        <f t="shared" si="13"/>
        <v>2259.0892800000001</v>
      </c>
    </row>
    <row r="32" spans="1:16" ht="28.5" x14ac:dyDescent="0.2">
      <c r="A32" s="81">
        <f>IF(D32=0,"",1+MAX(A$12:A31))</f>
        <v>17</v>
      </c>
      <c r="B32" s="127"/>
      <c r="C32" s="52" t="s">
        <v>73</v>
      </c>
      <c r="D32" s="24">
        <v>1</v>
      </c>
      <c r="E32" s="24" t="s">
        <v>55</v>
      </c>
      <c r="F32" s="82">
        <v>0</v>
      </c>
      <c r="G32" s="83">
        <f t="shared" si="8"/>
        <v>1</v>
      </c>
      <c r="H32" s="83">
        <v>11.323620000000002</v>
      </c>
      <c r="I32" s="84">
        <v>44</v>
      </c>
      <c r="J32" s="83">
        <f t="shared" si="9"/>
        <v>11.323620000000002</v>
      </c>
      <c r="K32" s="84">
        <f t="shared" si="10"/>
        <v>498.23928000000006</v>
      </c>
      <c r="L32" s="84">
        <v>1760.8500000000001</v>
      </c>
      <c r="M32" s="84">
        <f t="shared" si="11"/>
        <v>1760.8500000000001</v>
      </c>
      <c r="N32" s="84">
        <v>0</v>
      </c>
      <c r="O32" s="84">
        <f t="shared" si="12"/>
        <v>0</v>
      </c>
      <c r="P32" s="84">
        <f t="shared" si="13"/>
        <v>2259.0892800000001</v>
      </c>
    </row>
    <row r="33" spans="1:16" ht="28.5" x14ac:dyDescent="0.2">
      <c r="A33" s="81">
        <f>IF(D33=0,"",1+MAX(A$12:A32))</f>
        <v>18</v>
      </c>
      <c r="B33" s="127"/>
      <c r="C33" s="52" t="s">
        <v>74</v>
      </c>
      <c r="D33" s="24">
        <v>1</v>
      </c>
      <c r="E33" s="24" t="s">
        <v>55</v>
      </c>
      <c r="F33" s="82">
        <v>0</v>
      </c>
      <c r="G33" s="83">
        <f t="shared" si="8"/>
        <v>1</v>
      </c>
      <c r="H33" s="83">
        <v>11.323620000000002</v>
      </c>
      <c r="I33" s="84">
        <v>44</v>
      </c>
      <c r="J33" s="83">
        <f t="shared" si="9"/>
        <v>11.323620000000002</v>
      </c>
      <c r="K33" s="84">
        <f t="shared" si="10"/>
        <v>498.23928000000006</v>
      </c>
      <c r="L33" s="84">
        <v>1760.8500000000001</v>
      </c>
      <c r="M33" s="84">
        <f t="shared" si="11"/>
        <v>1760.8500000000001</v>
      </c>
      <c r="N33" s="84">
        <v>0</v>
      </c>
      <c r="O33" s="84">
        <f t="shared" si="12"/>
        <v>0</v>
      </c>
      <c r="P33" s="84">
        <f t="shared" si="13"/>
        <v>2259.0892800000001</v>
      </c>
    </row>
    <row r="34" spans="1:16" s="3" customFormat="1" ht="15" x14ac:dyDescent="0.2">
      <c r="A34" s="81" t="str">
        <f>IF(E34=0,"",1+MAX(A20:A23))</f>
        <v/>
      </c>
      <c r="B34" s="127"/>
      <c r="C34" s="75" t="s">
        <v>61</v>
      </c>
      <c r="D34" s="24"/>
      <c r="E34" s="24"/>
      <c r="F34" s="82"/>
      <c r="G34" s="83"/>
      <c r="H34" s="83"/>
      <c r="I34" s="84"/>
      <c r="J34" s="83"/>
      <c r="K34" s="84"/>
      <c r="L34" s="84"/>
      <c r="M34" s="84"/>
      <c r="N34" s="84"/>
      <c r="O34" s="84"/>
      <c r="P34" s="84"/>
    </row>
    <row r="35" spans="1:16" ht="71.25" x14ac:dyDescent="0.2">
      <c r="A35" s="81">
        <f>IF(D35=0,"",1+MAX(A$12:A34))</f>
        <v>19</v>
      </c>
      <c r="B35" s="127"/>
      <c r="C35" s="52" t="s">
        <v>75</v>
      </c>
      <c r="D35" s="24">
        <v>1</v>
      </c>
      <c r="E35" s="24" t="s">
        <v>55</v>
      </c>
      <c r="F35" s="82">
        <v>0</v>
      </c>
      <c r="G35" s="83">
        <f t="shared" ref="G35:G36" si="14">(F35*D35)+D35</f>
        <v>1</v>
      </c>
      <c r="H35" s="83">
        <v>11.3262</v>
      </c>
      <c r="I35" s="84">
        <v>44</v>
      </c>
      <c r="J35" s="83">
        <f t="shared" ref="J35:J36" si="15">H35*G35</f>
        <v>11.3262</v>
      </c>
      <c r="K35" s="84">
        <f t="shared" ref="K35:K36" si="16">I35*J35</f>
        <v>498.3528</v>
      </c>
      <c r="L35" s="84">
        <v>2192.8452000000002</v>
      </c>
      <c r="M35" s="84">
        <f t="shared" ref="M35:M36" si="17">L35*G35</f>
        <v>2192.8452000000002</v>
      </c>
      <c r="N35" s="84">
        <v>0</v>
      </c>
      <c r="O35" s="84">
        <f t="shared" ref="O35:O36" si="18">N35*G35</f>
        <v>0</v>
      </c>
      <c r="P35" s="84">
        <f t="shared" ref="P35:P36" si="19">IF(D35="","",(K35+M35+O35))</f>
        <v>2691.1980000000003</v>
      </c>
    </row>
    <row r="36" spans="1:16" ht="57" x14ac:dyDescent="0.2">
      <c r="A36" s="81">
        <f>IF(D36=0,"",1+MAX(A$12:A35))</f>
        <v>20</v>
      </c>
      <c r="B36" s="127"/>
      <c r="C36" s="52" t="s">
        <v>76</v>
      </c>
      <c r="D36" s="24">
        <v>1</v>
      </c>
      <c r="E36" s="24" t="s">
        <v>55</v>
      </c>
      <c r="F36" s="82">
        <v>0</v>
      </c>
      <c r="G36" s="83">
        <f t="shared" si="14"/>
        <v>1</v>
      </c>
      <c r="H36" s="83">
        <v>4.8503999999999996</v>
      </c>
      <c r="I36" s="84">
        <v>44</v>
      </c>
      <c r="J36" s="83">
        <f t="shared" si="15"/>
        <v>4.8503999999999996</v>
      </c>
      <c r="K36" s="84">
        <f t="shared" si="16"/>
        <v>213.41759999999999</v>
      </c>
      <c r="L36" s="84">
        <v>939.12</v>
      </c>
      <c r="M36" s="84">
        <f t="shared" si="17"/>
        <v>939.12</v>
      </c>
      <c r="N36" s="84">
        <v>0</v>
      </c>
      <c r="O36" s="84">
        <f t="shared" si="18"/>
        <v>0</v>
      </c>
      <c r="P36" s="84">
        <f t="shared" si="19"/>
        <v>1152.5376000000001</v>
      </c>
    </row>
    <row r="37" spans="1:16" s="3" customFormat="1" ht="15" x14ac:dyDescent="0.2">
      <c r="A37" s="81" t="str">
        <f>IF(E37=0,"",1+MAX(A20:A35))</f>
        <v/>
      </c>
      <c r="B37" s="127"/>
      <c r="C37" s="75" t="s">
        <v>77</v>
      </c>
      <c r="D37" s="24"/>
      <c r="E37" s="24"/>
      <c r="F37" s="82"/>
      <c r="G37" s="83"/>
      <c r="H37" s="83"/>
      <c r="I37" s="84"/>
      <c r="J37" s="83"/>
      <c r="K37" s="84"/>
      <c r="L37" s="84"/>
      <c r="M37" s="84"/>
      <c r="N37" s="84"/>
      <c r="O37" s="84"/>
      <c r="P37" s="84"/>
    </row>
    <row r="38" spans="1:16" ht="15" customHeight="1" x14ac:dyDescent="0.2">
      <c r="A38" s="81">
        <f>IF(D38=0,"",1+MAX(A$12:A37))</f>
        <v>21</v>
      </c>
      <c r="B38" s="127"/>
      <c r="C38" s="52" t="s">
        <v>78</v>
      </c>
      <c r="D38" s="24">
        <v>1</v>
      </c>
      <c r="E38" s="24" t="s">
        <v>55</v>
      </c>
      <c r="F38" s="82">
        <v>0</v>
      </c>
      <c r="G38" s="83">
        <f t="shared" ref="G38" si="20">(F38*D38)+D38</f>
        <v>1</v>
      </c>
      <c r="H38" s="83">
        <v>8.8158599999999989</v>
      </c>
      <c r="I38" s="84">
        <v>44</v>
      </c>
      <c r="J38" s="83">
        <f t="shared" ref="J38" si="21">H38*G38</f>
        <v>8.8158599999999989</v>
      </c>
      <c r="K38" s="84">
        <f t="shared" ref="K38" si="22">I38*J38</f>
        <v>387.89783999999997</v>
      </c>
      <c r="L38" s="84">
        <v>520.87619999999993</v>
      </c>
      <c r="M38" s="84">
        <f t="shared" ref="M38" si="23">L38*G38</f>
        <v>520.87619999999993</v>
      </c>
      <c r="N38" s="84">
        <v>0</v>
      </c>
      <c r="O38" s="84">
        <f t="shared" ref="O38" si="24">N38*G38</f>
        <v>0</v>
      </c>
      <c r="P38" s="84">
        <f t="shared" ref="P38" si="25">IF(D38="","",(K38+M38+O38))</f>
        <v>908.7740399999999</v>
      </c>
    </row>
    <row r="39" spans="1:16" s="3" customFormat="1" ht="15" x14ac:dyDescent="0.2">
      <c r="A39" s="81" t="str">
        <f>IF(E39=0,"",1+MAX(A22:A38))</f>
        <v/>
      </c>
      <c r="B39" s="127"/>
      <c r="C39" s="75" t="s">
        <v>79</v>
      </c>
      <c r="D39" s="24"/>
      <c r="E39" s="24"/>
      <c r="F39" s="82"/>
      <c r="G39" s="83"/>
      <c r="H39" s="83"/>
      <c r="I39" s="84"/>
      <c r="J39" s="83"/>
      <c r="K39" s="84"/>
      <c r="L39" s="84"/>
      <c r="M39" s="84"/>
      <c r="N39" s="84"/>
      <c r="O39" s="84"/>
      <c r="P39" s="84"/>
    </row>
    <row r="40" spans="1:16" ht="15" customHeight="1" x14ac:dyDescent="0.2">
      <c r="A40" s="81">
        <f>IF(D40=0,"",1+MAX(A$12:A39))</f>
        <v>22</v>
      </c>
      <c r="B40" s="127"/>
      <c r="C40" s="52" t="s">
        <v>80</v>
      </c>
      <c r="D40" s="24">
        <v>1</v>
      </c>
      <c r="E40" s="24" t="s">
        <v>55</v>
      </c>
      <c r="F40" s="82">
        <v>0</v>
      </c>
      <c r="G40" s="83">
        <f t="shared" ref="G40" si="26">(F40*D40)+D40</f>
        <v>1</v>
      </c>
      <c r="H40" s="83">
        <v>12.71424</v>
      </c>
      <c r="I40" s="84">
        <v>44</v>
      </c>
      <c r="J40" s="83">
        <f t="shared" ref="J40" si="27">H40*G40</f>
        <v>12.71424</v>
      </c>
      <c r="K40" s="84">
        <f t="shared" ref="K40" si="28">I40*J40</f>
        <v>559.42655999999999</v>
      </c>
      <c r="L40" s="84">
        <v>1371.6312</v>
      </c>
      <c r="M40" s="84">
        <f t="shared" ref="M40" si="29">L40*G40</f>
        <v>1371.6312</v>
      </c>
      <c r="N40" s="84">
        <v>0</v>
      </c>
      <c r="O40" s="84">
        <f t="shared" ref="O40" si="30">N40*G40</f>
        <v>0</v>
      </c>
      <c r="P40" s="84">
        <f t="shared" ref="P40" si="31">IF(D40="","",(K40+M40+O40))</f>
        <v>1931.0577600000001</v>
      </c>
    </row>
    <row r="41" spans="1:16" s="3" customFormat="1" ht="15" x14ac:dyDescent="0.2">
      <c r="A41" s="81" t="str">
        <f>IF(E41=0,"",1+MAX(A34:A40))</f>
        <v/>
      </c>
      <c r="B41" s="127"/>
      <c r="C41" s="75" t="s">
        <v>62</v>
      </c>
      <c r="D41" s="24"/>
      <c r="E41" s="24"/>
      <c r="F41" s="82"/>
      <c r="G41" s="83"/>
      <c r="H41" s="83"/>
      <c r="I41" s="84"/>
      <c r="J41" s="83"/>
      <c r="K41" s="84"/>
      <c r="L41" s="84"/>
      <c r="M41" s="84"/>
      <c r="N41" s="84"/>
      <c r="O41" s="84"/>
      <c r="P41" s="84"/>
    </row>
    <row r="42" spans="1:16" ht="156.75" x14ac:dyDescent="0.2">
      <c r="A42" s="81">
        <f>IF(D42=0,"",1+MAX(A$12:A41))</f>
        <v>23</v>
      </c>
      <c r="B42" s="127"/>
      <c r="C42" s="52" t="s">
        <v>81</v>
      </c>
      <c r="D42" s="24">
        <v>2</v>
      </c>
      <c r="E42" s="24" t="s">
        <v>55</v>
      </c>
      <c r="F42" s="82">
        <v>0</v>
      </c>
      <c r="G42" s="83">
        <f t="shared" ref="G42:G45" si="32">(F42*D42)+D42</f>
        <v>2</v>
      </c>
      <c r="H42" s="83">
        <v>9.0661199999999997</v>
      </c>
      <c r="I42" s="84">
        <v>44</v>
      </c>
      <c r="J42" s="83">
        <f t="shared" ref="J42:J45" si="33">H42*G42</f>
        <v>18.132239999999999</v>
      </c>
      <c r="K42" s="84">
        <f t="shared" ref="K42:K45" si="34">I42*J42</f>
        <v>797.81855999999993</v>
      </c>
      <c r="L42" s="84">
        <v>1426.0692000000001</v>
      </c>
      <c r="M42" s="84">
        <f t="shared" ref="M42:M45" si="35">L42*G42</f>
        <v>2852.1384000000003</v>
      </c>
      <c r="N42" s="84">
        <v>0</v>
      </c>
      <c r="O42" s="84">
        <f t="shared" ref="O42:O45" si="36">N42*G42</f>
        <v>0</v>
      </c>
      <c r="P42" s="84">
        <f t="shared" ref="P42:P45" si="37">IF(D42="","",(K42+M42+O42))</f>
        <v>3649.9569600000004</v>
      </c>
    </row>
    <row r="43" spans="1:16" ht="85.5" x14ac:dyDescent="0.2">
      <c r="A43" s="81">
        <f>IF(D43=0,"",1+MAX(A$12:A42))</f>
        <v>24</v>
      </c>
      <c r="B43" s="127"/>
      <c r="C43" s="52" t="s">
        <v>82</v>
      </c>
      <c r="D43" s="24">
        <v>1</v>
      </c>
      <c r="E43" s="24" t="s">
        <v>55</v>
      </c>
      <c r="F43" s="82">
        <v>0</v>
      </c>
      <c r="G43" s="83">
        <f t="shared" si="32"/>
        <v>1</v>
      </c>
      <c r="H43" s="83">
        <v>8.0031599999999994</v>
      </c>
      <c r="I43" s="84">
        <v>44</v>
      </c>
      <c r="J43" s="83">
        <f t="shared" si="33"/>
        <v>8.0031599999999994</v>
      </c>
      <c r="K43" s="84">
        <f t="shared" si="34"/>
        <v>352.13903999999997</v>
      </c>
      <c r="L43" s="84">
        <v>1286.4654</v>
      </c>
      <c r="M43" s="84">
        <f t="shared" si="35"/>
        <v>1286.4654</v>
      </c>
      <c r="N43" s="84">
        <v>0</v>
      </c>
      <c r="O43" s="84">
        <f t="shared" si="36"/>
        <v>0</v>
      </c>
      <c r="P43" s="84">
        <f t="shared" si="37"/>
        <v>1638.6044400000001</v>
      </c>
    </row>
    <row r="44" spans="1:16" ht="99.75" x14ac:dyDescent="0.2">
      <c r="A44" s="81">
        <f>IF(D44=0,"",1+MAX(A$12:A43))</f>
        <v>25</v>
      </c>
      <c r="B44" s="127"/>
      <c r="C44" s="52" t="s">
        <v>83</v>
      </c>
      <c r="D44" s="24">
        <v>1</v>
      </c>
      <c r="E44" s="24" t="s">
        <v>55</v>
      </c>
      <c r="F44" s="82">
        <v>0</v>
      </c>
      <c r="G44" s="83">
        <f t="shared" si="32"/>
        <v>1</v>
      </c>
      <c r="H44" s="83">
        <v>8.5088400000000011</v>
      </c>
      <c r="I44" s="84">
        <v>44</v>
      </c>
      <c r="J44" s="83">
        <f t="shared" si="33"/>
        <v>8.5088400000000011</v>
      </c>
      <c r="K44" s="84">
        <f t="shared" si="34"/>
        <v>374.38896000000005</v>
      </c>
      <c r="L44" s="84">
        <v>1302.1776000000002</v>
      </c>
      <c r="M44" s="84">
        <f t="shared" si="35"/>
        <v>1302.1776000000002</v>
      </c>
      <c r="N44" s="84">
        <v>0</v>
      </c>
      <c r="O44" s="84">
        <f t="shared" si="36"/>
        <v>0</v>
      </c>
      <c r="P44" s="84">
        <f t="shared" si="37"/>
        <v>1676.5665600000002</v>
      </c>
    </row>
    <row r="45" spans="1:16" ht="85.5" x14ac:dyDescent="0.2">
      <c r="A45" s="81">
        <f>IF(D45=0,"",1+MAX(A$12:A44))</f>
        <v>26</v>
      </c>
      <c r="B45" s="127"/>
      <c r="C45" s="52" t="s">
        <v>84</v>
      </c>
      <c r="D45" s="24">
        <v>1</v>
      </c>
      <c r="E45" s="24" t="s">
        <v>55</v>
      </c>
      <c r="F45" s="82">
        <v>0</v>
      </c>
      <c r="G45" s="83">
        <f t="shared" si="32"/>
        <v>1</v>
      </c>
      <c r="H45" s="83">
        <v>7.0382400000000009</v>
      </c>
      <c r="I45" s="84">
        <v>44</v>
      </c>
      <c r="J45" s="83">
        <f t="shared" si="33"/>
        <v>7.0382400000000009</v>
      </c>
      <c r="K45" s="84">
        <f t="shared" si="34"/>
        <v>309.68256000000002</v>
      </c>
      <c r="L45" s="84">
        <v>1165.4118000000001</v>
      </c>
      <c r="M45" s="84">
        <f t="shared" si="35"/>
        <v>1165.4118000000001</v>
      </c>
      <c r="N45" s="84">
        <v>0</v>
      </c>
      <c r="O45" s="84">
        <f t="shared" si="36"/>
        <v>0</v>
      </c>
      <c r="P45" s="84">
        <f t="shared" si="37"/>
        <v>1475.0943600000001</v>
      </c>
    </row>
    <row r="46" spans="1:16" ht="15" x14ac:dyDescent="0.2">
      <c r="A46" s="81"/>
      <c r="B46" s="127"/>
      <c r="C46" s="75" t="s">
        <v>85</v>
      </c>
      <c r="D46" s="24"/>
      <c r="E46" s="24"/>
      <c r="F46" s="82"/>
      <c r="G46" s="83"/>
      <c r="H46" s="83"/>
      <c r="I46" s="84"/>
      <c r="J46" s="83"/>
      <c r="K46" s="84"/>
      <c r="L46" s="84"/>
      <c r="M46" s="84"/>
      <c r="N46" s="84"/>
      <c r="O46" s="84"/>
      <c r="P46" s="84"/>
    </row>
    <row r="47" spans="1:16" ht="15" customHeight="1" x14ac:dyDescent="0.2">
      <c r="A47" s="81">
        <f>IF(D47=0,"",1+MAX(A$12:A46))</f>
        <v>27</v>
      </c>
      <c r="B47" s="127"/>
      <c r="C47" s="52" t="s">
        <v>86</v>
      </c>
      <c r="D47" s="24">
        <v>170</v>
      </c>
      <c r="E47" s="24" t="s">
        <v>56</v>
      </c>
      <c r="F47" s="82">
        <v>0.1</v>
      </c>
      <c r="G47" s="83">
        <f t="shared" ref="G47:G48" si="38">(F47*D47)+D47</f>
        <v>187</v>
      </c>
      <c r="H47" s="83">
        <v>2.5000000000000001E-2</v>
      </c>
      <c r="I47" s="84">
        <v>44</v>
      </c>
      <c r="J47" s="83">
        <f t="shared" ref="J47:J48" si="39">H47*G47</f>
        <v>4.6749999999999998</v>
      </c>
      <c r="K47" s="84">
        <f t="shared" ref="K47:K48" si="40">I47*J47</f>
        <v>205.7</v>
      </c>
      <c r="L47" s="84">
        <v>1.39</v>
      </c>
      <c r="M47" s="84">
        <f t="shared" ref="M47:M48" si="41">L47*G47</f>
        <v>259.93</v>
      </c>
      <c r="N47" s="84">
        <v>0</v>
      </c>
      <c r="O47" s="84">
        <f t="shared" ref="O47:O48" si="42">N47*G47</f>
        <v>0</v>
      </c>
      <c r="P47" s="84">
        <f t="shared" ref="P47:P48" si="43">IF(D47="","",(K47+M47+O47))</f>
        <v>465.63</v>
      </c>
    </row>
    <row r="48" spans="1:16" ht="15" customHeight="1" x14ac:dyDescent="0.2">
      <c r="A48" s="81">
        <f>IF(D48=0,"",1+MAX(A$12:A47))</f>
        <v>28</v>
      </c>
      <c r="B48" s="128"/>
      <c r="C48" s="52" t="s">
        <v>87</v>
      </c>
      <c r="D48" s="24">
        <v>30</v>
      </c>
      <c r="E48" s="24" t="s">
        <v>56</v>
      </c>
      <c r="F48" s="82">
        <v>0.1</v>
      </c>
      <c r="G48" s="83">
        <f t="shared" si="38"/>
        <v>33</v>
      </c>
      <c r="H48" s="83">
        <v>2.5000000000000001E-2</v>
      </c>
      <c r="I48" s="84">
        <v>44</v>
      </c>
      <c r="J48" s="83">
        <f t="shared" si="39"/>
        <v>0.82500000000000007</v>
      </c>
      <c r="K48" s="84">
        <f t="shared" si="40"/>
        <v>36.300000000000004</v>
      </c>
      <c r="L48" s="84">
        <v>1.39</v>
      </c>
      <c r="M48" s="84">
        <f t="shared" si="41"/>
        <v>45.87</v>
      </c>
      <c r="N48" s="84">
        <v>0</v>
      </c>
      <c r="O48" s="84">
        <f t="shared" si="42"/>
        <v>0</v>
      </c>
      <c r="P48" s="84">
        <f t="shared" si="43"/>
        <v>82.17</v>
      </c>
    </row>
    <row r="49" spans="1:16" s="91" customFormat="1" ht="18" customHeight="1" x14ac:dyDescent="0.2">
      <c r="A49" s="102" t="str">
        <f>IF(E49=0,"",1+MAX(A37:A42))</f>
        <v/>
      </c>
      <c r="B49" s="103"/>
      <c r="C49" s="104"/>
      <c r="D49" s="105"/>
      <c r="E49" s="105"/>
      <c r="F49" s="105"/>
      <c r="G49" s="106"/>
      <c r="H49" s="105"/>
      <c r="I49" s="105"/>
      <c r="J49" s="105"/>
      <c r="K49" s="105"/>
      <c r="L49" s="105"/>
      <c r="M49" s="105"/>
      <c r="N49" s="105"/>
      <c r="O49" s="105" t="s">
        <v>25</v>
      </c>
      <c r="P49" s="107">
        <f>SUM(P22:P48)</f>
        <v>139041.30731999999</v>
      </c>
    </row>
    <row r="50" spans="1:16" ht="18" customHeight="1" x14ac:dyDescent="0.2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67"/>
      <c r="O50" s="67"/>
      <c r="P50" s="23"/>
    </row>
    <row r="51" spans="1:16" s="92" customFormat="1" ht="20.100000000000001" customHeight="1" x14ac:dyDescent="0.2">
      <c r="A51" s="135" t="s">
        <v>12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09"/>
      <c r="P51" s="110">
        <f>SUM(P11:P50)/2</f>
        <v>155489.89397595602</v>
      </c>
    </row>
    <row r="52" spans="1:16" s="92" customFormat="1" ht="20.100000000000001" customHeight="1" x14ac:dyDescent="0.2">
      <c r="A52" s="135" t="s">
        <v>21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09">
        <v>0.2</v>
      </c>
      <c r="P52" s="110">
        <f>$P$51*O52</f>
        <v>31097.978795191204</v>
      </c>
    </row>
    <row r="53" spans="1:16" s="92" customFormat="1" ht="20.100000000000001" customHeight="1" x14ac:dyDescent="0.2">
      <c r="A53" s="135" t="s">
        <v>5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09">
        <v>0.03</v>
      </c>
      <c r="P53" s="110">
        <f>$P$51*O53</f>
        <v>4664.6968192786799</v>
      </c>
    </row>
    <row r="54" spans="1:16" s="92" customFormat="1" ht="20.100000000000001" customHeight="1" x14ac:dyDescent="0.2">
      <c r="A54" s="135" t="s">
        <v>19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09">
        <v>0.05</v>
      </c>
      <c r="P54" s="110">
        <f>$P$51*O54</f>
        <v>7774.494698797801</v>
      </c>
    </row>
    <row r="55" spans="1:16" s="91" customFormat="1" ht="20.100000000000001" customHeight="1" x14ac:dyDescent="0.2">
      <c r="A55" s="133" t="s">
        <v>13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11"/>
      <c r="O55" s="111"/>
      <c r="P55" s="112">
        <f>SUM(P51:P54)</f>
        <v>199027.06428922369</v>
      </c>
    </row>
    <row r="56" spans="1:16" ht="20.100000000000001" customHeight="1" x14ac:dyDescent="0.2">
      <c r="A56" s="66" t="s">
        <v>40</v>
      </c>
      <c r="B56" s="11"/>
      <c r="C56" s="27"/>
      <c r="D56" s="28"/>
      <c r="E56" s="27"/>
      <c r="F56" s="28"/>
      <c r="G56" s="46"/>
      <c r="H56" s="27"/>
      <c r="I56" s="27"/>
      <c r="J56" s="27"/>
      <c r="K56" s="27"/>
      <c r="L56" s="27"/>
      <c r="M56" s="27"/>
      <c r="N56" s="27"/>
      <c r="O56" s="27"/>
      <c r="P56" s="29"/>
    </row>
    <row r="57" spans="1:16" ht="30" customHeight="1" x14ac:dyDescent="0.2">
      <c r="A57" s="62"/>
      <c r="B57" s="129" t="s">
        <v>59</v>
      </c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50"/>
    </row>
    <row r="58" spans="1:16" ht="20.100000000000001" customHeight="1" x14ac:dyDescent="0.2">
      <c r="A58" s="62"/>
      <c r="B58" s="63"/>
      <c r="C58" s="64"/>
      <c r="D58" s="65"/>
      <c r="E58" s="27"/>
      <c r="F58" s="28"/>
      <c r="G58" s="46"/>
      <c r="H58" s="27"/>
      <c r="I58" s="27"/>
      <c r="J58" s="27"/>
      <c r="K58" s="27"/>
      <c r="L58" s="27"/>
      <c r="M58" s="27"/>
      <c r="N58" s="27"/>
      <c r="O58" s="27"/>
      <c r="P58" s="29"/>
    </row>
    <row r="59" spans="1:16" ht="20.100000000000001" customHeight="1" x14ac:dyDescent="0.2">
      <c r="A59" s="62"/>
      <c r="C59" s="68" t="s">
        <v>42</v>
      </c>
      <c r="D59" s="7"/>
      <c r="F59" s="27"/>
      <c r="G59" s="27"/>
      <c r="H59" s="27"/>
      <c r="M59" s="68" t="s">
        <v>43</v>
      </c>
      <c r="N59" s="28"/>
      <c r="O59" s="27"/>
      <c r="P59" s="29"/>
    </row>
    <row r="60" spans="1:16" ht="19.7" customHeight="1" x14ac:dyDescent="0.2">
      <c r="A60" s="69"/>
      <c r="B60" s="7">
        <v>1</v>
      </c>
      <c r="C60" s="70" t="s">
        <v>44</v>
      </c>
      <c r="D60" s="7"/>
      <c r="F60" s="27"/>
      <c r="G60" s="27"/>
      <c r="H60" s="27"/>
      <c r="M60" s="71" t="s">
        <v>52</v>
      </c>
      <c r="N60" s="28"/>
      <c r="O60" s="27"/>
      <c r="P60" s="50"/>
    </row>
    <row r="61" spans="1:16" ht="20.100000000000001" customHeight="1" x14ac:dyDescent="0.2">
      <c r="A61" s="62"/>
      <c r="C61" s="71"/>
      <c r="D61" s="71"/>
      <c r="F61" s="27"/>
      <c r="G61" s="27"/>
      <c r="H61" s="27"/>
      <c r="M61" s="71" t="s">
        <v>45</v>
      </c>
      <c r="N61" s="28"/>
      <c r="O61" s="27"/>
      <c r="P61" s="50"/>
    </row>
    <row r="62" spans="1:16" ht="20.100000000000001" customHeight="1" x14ac:dyDescent="0.2">
      <c r="A62" s="62"/>
      <c r="D62" s="65"/>
      <c r="F62" s="27"/>
      <c r="G62" s="27"/>
      <c r="H62" s="27"/>
      <c r="M62" s="71" t="s">
        <v>46</v>
      </c>
      <c r="N62" s="72"/>
      <c r="O62" s="27"/>
      <c r="P62" s="29"/>
    </row>
    <row r="63" spans="1:16" ht="20.100000000000001" customHeight="1" x14ac:dyDescent="0.2">
      <c r="A63" s="62"/>
      <c r="C63" s="73"/>
      <c r="D63" s="65"/>
      <c r="F63" s="27"/>
      <c r="G63" s="27"/>
      <c r="H63" s="27"/>
      <c r="M63" s="71" t="s">
        <v>47</v>
      </c>
      <c r="N63" s="14"/>
      <c r="O63" s="27"/>
      <c r="P63" s="29"/>
    </row>
    <row r="64" spans="1:16" ht="20.100000000000001" customHeight="1" x14ac:dyDescent="0.2">
      <c r="A64" s="62"/>
      <c r="D64" s="65"/>
      <c r="F64" s="27"/>
      <c r="G64" s="27"/>
      <c r="H64" s="27"/>
      <c r="M64" s="71" t="s">
        <v>48</v>
      </c>
      <c r="N64" s="14"/>
      <c r="O64" s="27"/>
      <c r="P64" s="50"/>
    </row>
    <row r="65" spans="1:16" ht="20.100000000000001" customHeight="1" x14ac:dyDescent="0.2">
      <c r="A65" s="62"/>
      <c r="C65" s="64"/>
      <c r="D65" s="65"/>
      <c r="J65" s="27"/>
      <c r="K65" s="27"/>
      <c r="L65" s="27"/>
      <c r="M65" s="71" t="s">
        <v>49</v>
      </c>
      <c r="N65" s="14"/>
      <c r="O65" s="27"/>
      <c r="P65" s="50"/>
    </row>
    <row r="66" spans="1:16" ht="20.100000000000001" customHeight="1" x14ac:dyDescent="0.2">
      <c r="A66" s="62"/>
      <c r="C66" s="64"/>
      <c r="D66" s="65"/>
      <c r="J66" s="27"/>
      <c r="K66" s="27"/>
      <c r="L66" s="27"/>
      <c r="M66" s="71" t="s">
        <v>50</v>
      </c>
      <c r="N66" s="14"/>
      <c r="O66" s="27"/>
      <c r="P66" s="29"/>
    </row>
    <row r="67" spans="1:16" ht="20.100000000000001" customHeight="1" x14ac:dyDescent="0.2">
      <c r="A67" s="62"/>
      <c r="C67" s="64"/>
      <c r="D67" s="65"/>
      <c r="J67" s="27"/>
      <c r="K67" s="27"/>
      <c r="L67" s="27"/>
      <c r="M67" s="71" t="s">
        <v>51</v>
      </c>
      <c r="N67" s="14"/>
      <c r="O67" s="27"/>
      <c r="P67" s="29"/>
    </row>
    <row r="68" spans="1:16" ht="15.75" customHeight="1" x14ac:dyDescent="0.2">
      <c r="A68" s="62"/>
      <c r="B68" s="63"/>
      <c r="C68" s="64"/>
      <c r="D68" s="65"/>
      <c r="E68" s="27"/>
      <c r="F68" s="28"/>
      <c r="G68" s="46"/>
      <c r="H68" s="27"/>
      <c r="I68" s="27"/>
      <c r="J68" s="27"/>
      <c r="K68" s="27"/>
      <c r="L68" s="27"/>
      <c r="M68" s="27"/>
      <c r="N68" s="27"/>
      <c r="O68" s="27"/>
      <c r="P68" s="50"/>
    </row>
    <row r="69" spans="1:16" ht="15.75" customHeight="1" thickBot="1" x14ac:dyDescent="0.25">
      <c r="A69" s="12"/>
      <c r="B69" s="13"/>
      <c r="C69" s="30"/>
      <c r="D69" s="31"/>
      <c r="E69" s="30"/>
      <c r="F69" s="31"/>
      <c r="G69" s="47"/>
      <c r="H69" s="30"/>
      <c r="I69" s="30"/>
      <c r="J69" s="30"/>
      <c r="K69" s="30"/>
      <c r="L69" s="30"/>
      <c r="M69" s="30"/>
      <c r="N69" s="30"/>
      <c r="O69" s="30"/>
      <c r="P69" s="32"/>
    </row>
  </sheetData>
  <mergeCells count="22">
    <mergeCell ref="B23:B48"/>
    <mergeCell ref="B57:O57"/>
    <mergeCell ref="K8:L8"/>
    <mergeCell ref="M5:N5"/>
    <mergeCell ref="M6:N6"/>
    <mergeCell ref="M8:N8"/>
    <mergeCell ref="M7:N7"/>
    <mergeCell ref="A50:M50"/>
    <mergeCell ref="A55:M55"/>
    <mergeCell ref="A51:N51"/>
    <mergeCell ref="A52:N52"/>
    <mergeCell ref="A53:N53"/>
    <mergeCell ref="A54:N54"/>
    <mergeCell ref="B11:O11"/>
    <mergeCell ref="B21:O21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