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1040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TAKE-OFF'!$A$2:$P$115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P95" i="1" l="1"/>
  <c r="Q12" i="1" s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A14" i="1" s="1"/>
  <c r="A15" i="1" s="1"/>
  <c r="A16" i="1" s="1"/>
  <c r="A17" i="1" s="1"/>
  <c r="A18" i="1" s="1"/>
  <c r="G12" i="1"/>
  <c r="O12" i="1" s="1"/>
  <c r="G81" i="1"/>
  <c r="O81" i="1" s="1"/>
  <c r="G80" i="1"/>
  <c r="O80" i="1" s="1"/>
  <c r="G79" i="1"/>
  <c r="J79" i="1" s="1"/>
  <c r="K79" i="1" s="1"/>
  <c r="G78" i="1"/>
  <c r="J78" i="1" s="1"/>
  <c r="K78" i="1" s="1"/>
  <c r="G77" i="1"/>
  <c r="J77" i="1" s="1"/>
  <c r="K77" i="1" s="1"/>
  <c r="M76" i="1"/>
  <c r="G76" i="1"/>
  <c r="O76" i="1" s="1"/>
  <c r="G75" i="1"/>
  <c r="O75" i="1" s="1"/>
  <c r="G74" i="1"/>
  <c r="M74" i="1" s="1"/>
  <c r="G73" i="1"/>
  <c r="O73" i="1" s="1"/>
  <c r="G72" i="1"/>
  <c r="O72" i="1" s="1"/>
  <c r="O71" i="1"/>
  <c r="J71" i="1"/>
  <c r="K71" i="1" s="1"/>
  <c r="G71" i="1"/>
  <c r="M71" i="1" s="1"/>
  <c r="M70" i="1"/>
  <c r="G70" i="1"/>
  <c r="J70" i="1" s="1"/>
  <c r="K70" i="1" s="1"/>
  <c r="O69" i="1"/>
  <c r="G69" i="1"/>
  <c r="J69" i="1" s="1"/>
  <c r="K69" i="1" s="1"/>
  <c r="O68" i="1"/>
  <c r="M68" i="1"/>
  <c r="G68" i="1"/>
  <c r="J68" i="1" s="1"/>
  <c r="K68" i="1" s="1"/>
  <c r="P68" i="1" s="1"/>
  <c r="G67" i="1"/>
  <c r="O67" i="1" s="1"/>
  <c r="O66" i="1"/>
  <c r="G66" i="1"/>
  <c r="M66" i="1" s="1"/>
  <c r="G65" i="1"/>
  <c r="O65" i="1" s="1"/>
  <c r="G64" i="1"/>
  <c r="O64" i="1" s="1"/>
  <c r="G62" i="1"/>
  <c r="O62" i="1" s="1"/>
  <c r="O61" i="1"/>
  <c r="G61" i="1"/>
  <c r="J61" i="1" s="1"/>
  <c r="K61" i="1" s="1"/>
  <c r="G86" i="1"/>
  <c r="M86" i="1" s="1"/>
  <c r="G85" i="1"/>
  <c r="J85" i="1" s="1"/>
  <c r="K85" i="1" s="1"/>
  <c r="O84" i="1"/>
  <c r="G84" i="1"/>
  <c r="J84" i="1" s="1"/>
  <c r="K84" i="1" s="1"/>
  <c r="G83" i="1"/>
  <c r="O83" i="1" s="1"/>
  <c r="G94" i="1"/>
  <c r="O94" i="1" s="1"/>
  <c r="G93" i="1"/>
  <c r="O93" i="1" s="1"/>
  <c r="O92" i="1"/>
  <c r="M92" i="1"/>
  <c r="J92" i="1"/>
  <c r="K92" i="1" s="1"/>
  <c r="G92" i="1"/>
  <c r="G91" i="1"/>
  <c r="J91" i="1" s="1"/>
  <c r="K91" i="1" s="1"/>
  <c r="O90" i="1"/>
  <c r="G90" i="1"/>
  <c r="M90" i="1" s="1"/>
  <c r="J89" i="1"/>
  <c r="K89" i="1" s="1"/>
  <c r="G89" i="1"/>
  <c r="O89" i="1" s="1"/>
  <c r="G88" i="1"/>
  <c r="M88" i="1" s="1"/>
  <c r="O59" i="1"/>
  <c r="G59" i="1"/>
  <c r="J59" i="1" s="1"/>
  <c r="K59" i="1" s="1"/>
  <c r="G58" i="1"/>
  <c r="J58" i="1" s="1"/>
  <c r="K58" i="1" s="1"/>
  <c r="O57" i="1"/>
  <c r="M57" i="1"/>
  <c r="J57" i="1"/>
  <c r="K57" i="1" s="1"/>
  <c r="P57" i="1" s="1"/>
  <c r="G57" i="1"/>
  <c r="O56" i="1"/>
  <c r="G56" i="1"/>
  <c r="J56" i="1" s="1"/>
  <c r="K56" i="1" s="1"/>
  <c r="O55" i="1"/>
  <c r="M55" i="1"/>
  <c r="G55" i="1"/>
  <c r="J55" i="1" s="1"/>
  <c r="K55" i="1" s="1"/>
  <c r="O54" i="1"/>
  <c r="M54" i="1"/>
  <c r="J54" i="1"/>
  <c r="K54" i="1" s="1"/>
  <c r="G54" i="1"/>
  <c r="M52" i="1"/>
  <c r="G52" i="1"/>
  <c r="J52" i="1" s="1"/>
  <c r="K52" i="1" s="1"/>
  <c r="O51" i="1"/>
  <c r="M51" i="1"/>
  <c r="G51" i="1"/>
  <c r="J51" i="1" s="1"/>
  <c r="K51" i="1" s="1"/>
  <c r="G49" i="1"/>
  <c r="O49" i="1" s="1"/>
  <c r="G48" i="1"/>
  <c r="O48" i="1" s="1"/>
  <c r="G47" i="1"/>
  <c r="M47" i="1" s="1"/>
  <c r="O46" i="1"/>
  <c r="M46" i="1"/>
  <c r="G46" i="1"/>
  <c r="J46" i="1" s="1"/>
  <c r="K46" i="1" s="1"/>
  <c r="O45" i="1"/>
  <c r="G45" i="1"/>
  <c r="J45" i="1" s="1"/>
  <c r="K45" i="1" s="1"/>
  <c r="O43" i="1"/>
  <c r="M43" i="1"/>
  <c r="G43" i="1"/>
  <c r="J43" i="1" s="1"/>
  <c r="K43" i="1" s="1"/>
  <c r="O42" i="1"/>
  <c r="G42" i="1"/>
  <c r="J42" i="1" s="1"/>
  <c r="K42" i="1" s="1"/>
  <c r="G41" i="1"/>
  <c r="J41" i="1" s="1"/>
  <c r="K41" i="1" s="1"/>
  <c r="G40" i="1"/>
  <c r="J40" i="1" s="1"/>
  <c r="K40" i="1" s="1"/>
  <c r="G39" i="1"/>
  <c r="J39" i="1" s="1"/>
  <c r="K39" i="1" s="1"/>
  <c r="G38" i="1"/>
  <c r="O38" i="1" s="1"/>
  <c r="O36" i="1"/>
  <c r="G36" i="1"/>
  <c r="J36" i="1" s="1"/>
  <c r="K36" i="1" s="1"/>
  <c r="G34" i="1"/>
  <c r="O34" i="1" s="1"/>
  <c r="G33" i="1"/>
  <c r="M33" i="1" s="1"/>
  <c r="G32" i="1"/>
  <c r="J32" i="1" s="1"/>
  <c r="K32" i="1" s="1"/>
  <c r="G31" i="1"/>
  <c r="J31" i="1" s="1"/>
  <c r="K31" i="1" s="1"/>
  <c r="G30" i="1"/>
  <c r="O30" i="1" s="1"/>
  <c r="G29" i="1"/>
  <c r="O29" i="1" s="1"/>
  <c r="G28" i="1"/>
  <c r="O28" i="1" s="1"/>
  <c r="G27" i="1"/>
  <c r="O27" i="1" s="1"/>
  <c r="G26" i="1"/>
  <c r="O26" i="1" s="1"/>
  <c r="G25" i="1"/>
  <c r="M25" i="1" s="1"/>
  <c r="G24" i="1"/>
  <c r="M24" i="1" s="1"/>
  <c r="G23" i="1"/>
  <c r="J23" i="1" s="1"/>
  <c r="K23" i="1" s="1"/>
  <c r="M12" i="1" l="1"/>
  <c r="M13" i="1"/>
  <c r="M14" i="1"/>
  <c r="M15" i="1"/>
  <c r="M16" i="1"/>
  <c r="M17" i="1"/>
  <c r="M18" i="1"/>
  <c r="P41" i="1"/>
  <c r="M41" i="1"/>
  <c r="O52" i="1"/>
  <c r="M58" i="1"/>
  <c r="P58" i="1" s="1"/>
  <c r="M89" i="1"/>
  <c r="P89" i="1" s="1"/>
  <c r="M91" i="1"/>
  <c r="J83" i="1"/>
  <c r="K83" i="1" s="1"/>
  <c r="M85" i="1"/>
  <c r="P85" i="1" s="1"/>
  <c r="J62" i="1"/>
  <c r="K62" i="1" s="1"/>
  <c r="P62" i="1" s="1"/>
  <c r="M65" i="1"/>
  <c r="M79" i="1"/>
  <c r="P79" i="1" s="1"/>
  <c r="M36" i="1"/>
  <c r="P36" i="1" s="1"/>
  <c r="O41" i="1"/>
  <c r="M45" i="1"/>
  <c r="P45" i="1" s="1"/>
  <c r="J48" i="1"/>
  <c r="K48" i="1" s="1"/>
  <c r="M56" i="1"/>
  <c r="P56" i="1" s="1"/>
  <c r="O58" i="1"/>
  <c r="O85" i="1"/>
  <c r="M62" i="1"/>
  <c r="M69" i="1"/>
  <c r="P69" i="1" s="1"/>
  <c r="M72" i="1"/>
  <c r="J76" i="1"/>
  <c r="K76" i="1" s="1"/>
  <c r="P76" i="1" s="1"/>
  <c r="O79" i="1"/>
  <c r="O47" i="1"/>
  <c r="P92" i="1"/>
  <c r="M83" i="1"/>
  <c r="P42" i="1"/>
  <c r="P54" i="1"/>
  <c r="M42" i="1"/>
  <c r="P46" i="1"/>
  <c r="P51" i="1"/>
  <c r="M59" i="1"/>
  <c r="P59" i="1" s="1"/>
  <c r="J90" i="1"/>
  <c r="K90" i="1" s="1"/>
  <c r="P90" i="1" s="1"/>
  <c r="O86" i="1"/>
  <c r="M73" i="1"/>
  <c r="J80" i="1"/>
  <c r="K80" i="1" s="1"/>
  <c r="P61" i="1"/>
  <c r="M80" i="1"/>
  <c r="P43" i="1"/>
  <c r="P55" i="1"/>
  <c r="M84" i="1"/>
  <c r="P84" i="1" s="1"/>
  <c r="M61" i="1"/>
  <c r="M64" i="1"/>
  <c r="J74" i="1"/>
  <c r="K74" i="1" s="1"/>
  <c r="P74" i="1" s="1"/>
  <c r="O77" i="1"/>
  <c r="P52" i="1"/>
  <c r="P71" i="1"/>
  <c r="O74" i="1"/>
  <c r="J67" i="1"/>
  <c r="K67" i="1" s="1"/>
  <c r="J75" i="1"/>
  <c r="K75" i="1" s="1"/>
  <c r="M77" i="1"/>
  <c r="P77" i="1" s="1"/>
  <c r="O78" i="1"/>
  <c r="J65" i="1"/>
  <c r="K65" i="1" s="1"/>
  <c r="M67" i="1"/>
  <c r="J73" i="1"/>
  <c r="K73" i="1" s="1"/>
  <c r="P73" i="1" s="1"/>
  <c r="M75" i="1"/>
  <c r="J81" i="1"/>
  <c r="K81" i="1" s="1"/>
  <c r="P81" i="1" s="1"/>
  <c r="M78" i="1"/>
  <c r="O70" i="1"/>
  <c r="P70" i="1" s="1"/>
  <c r="J66" i="1"/>
  <c r="K66" i="1" s="1"/>
  <c r="P66" i="1" s="1"/>
  <c r="J64" i="1"/>
  <c r="K64" i="1" s="1"/>
  <c r="P64" i="1" s="1"/>
  <c r="J72" i="1"/>
  <c r="K72" i="1" s="1"/>
  <c r="P72" i="1" s="1"/>
  <c r="M81" i="1"/>
  <c r="J86" i="1"/>
  <c r="K86" i="1" s="1"/>
  <c r="J88" i="1"/>
  <c r="K88" i="1" s="1"/>
  <c r="O91" i="1"/>
  <c r="P91" i="1" s="1"/>
  <c r="J94" i="1"/>
  <c r="K94" i="1" s="1"/>
  <c r="P94" i="1" s="1"/>
  <c r="O88" i="1"/>
  <c r="J93" i="1"/>
  <c r="K93" i="1" s="1"/>
  <c r="M94" i="1"/>
  <c r="M93" i="1"/>
  <c r="J49" i="1"/>
  <c r="K49" i="1" s="1"/>
  <c r="M49" i="1"/>
  <c r="M48" i="1"/>
  <c r="P48" i="1" s="1"/>
  <c r="J47" i="1"/>
  <c r="K47" i="1" s="1"/>
  <c r="P47" i="1" s="1"/>
  <c r="M39" i="1"/>
  <c r="O40" i="1"/>
  <c r="J38" i="1"/>
  <c r="K38" i="1" s="1"/>
  <c r="M40" i="1"/>
  <c r="M38" i="1"/>
  <c r="O39" i="1"/>
  <c r="P39" i="1" s="1"/>
  <c r="P32" i="1"/>
  <c r="M26" i="1"/>
  <c r="M32" i="1"/>
  <c r="J30" i="1"/>
  <c r="K30" i="1" s="1"/>
  <c r="O24" i="1"/>
  <c r="M30" i="1"/>
  <c r="O32" i="1"/>
  <c r="J24" i="1"/>
  <c r="K24" i="1" s="1"/>
  <c r="P24" i="1" s="1"/>
  <c r="O33" i="1"/>
  <c r="M23" i="1"/>
  <c r="O23" i="1"/>
  <c r="P23" i="1" s="1"/>
  <c r="O25" i="1"/>
  <c r="M31" i="1"/>
  <c r="J29" i="1"/>
  <c r="K29" i="1" s="1"/>
  <c r="O31" i="1"/>
  <c r="M34" i="1"/>
  <c r="J27" i="1"/>
  <c r="K27" i="1" s="1"/>
  <c r="M29" i="1"/>
  <c r="J26" i="1"/>
  <c r="K26" i="1" s="1"/>
  <c r="P26" i="1" s="1"/>
  <c r="M28" i="1"/>
  <c r="J34" i="1"/>
  <c r="K34" i="1" s="1"/>
  <c r="J28" i="1"/>
  <c r="K28" i="1" s="1"/>
  <c r="J25" i="1"/>
  <c r="K25" i="1" s="1"/>
  <c r="P25" i="1" s="1"/>
  <c r="M27" i="1"/>
  <c r="J33" i="1"/>
  <c r="K33" i="1" s="1"/>
  <c r="P33" i="1" s="1"/>
  <c r="A19" i="1"/>
  <c r="A20" i="1"/>
  <c r="A21" i="1"/>
  <c r="A22" i="1"/>
  <c r="A35" i="1"/>
  <c r="A37" i="1"/>
  <c r="A44" i="1"/>
  <c r="A50" i="1"/>
  <c r="A53" i="1"/>
  <c r="A87" i="1"/>
  <c r="A95" i="1"/>
  <c r="A96" i="1"/>
  <c r="P78" i="1" l="1"/>
  <c r="P49" i="1"/>
  <c r="P86" i="1"/>
  <c r="P67" i="1"/>
  <c r="P34" i="1"/>
  <c r="P31" i="1"/>
  <c r="P40" i="1"/>
  <c r="P80" i="1"/>
  <c r="P38" i="1"/>
  <c r="P83" i="1"/>
  <c r="P65" i="1"/>
  <c r="P75" i="1"/>
  <c r="P88" i="1"/>
  <c r="P93" i="1"/>
  <c r="P29" i="1"/>
  <c r="P30" i="1"/>
  <c r="P27" i="1"/>
  <c r="P28" i="1"/>
  <c r="A23" i="1" l="1"/>
  <c r="A24" i="1" s="1"/>
  <c r="A25" i="1" l="1"/>
  <c r="A26" i="1" l="1"/>
  <c r="C12" i="3"/>
  <c r="D12" i="3" s="1"/>
  <c r="A27" i="1" l="1"/>
  <c r="A28" i="1" l="1"/>
  <c r="A29" i="1" s="1"/>
  <c r="A30" i="1" l="1"/>
  <c r="A31" i="1" s="1"/>
  <c r="A32" i="1" s="1"/>
  <c r="A33" i="1" s="1"/>
  <c r="A34" i="1" s="1"/>
  <c r="A36" i="1" s="1"/>
  <c r="A38" i="1" s="1"/>
  <c r="A39" i="1" s="1"/>
  <c r="A40" i="1" s="1"/>
  <c r="A41" i="1" s="1"/>
  <c r="A42" i="1" s="1"/>
  <c r="A43" i="1" s="1"/>
  <c r="A45" i="1" s="1"/>
  <c r="A46" i="1" s="1"/>
  <c r="A47" i="1" s="1"/>
  <c r="A48" i="1" s="1"/>
  <c r="A49" i="1" s="1"/>
  <c r="A51" i="1" s="1"/>
  <c r="A52" i="1" s="1"/>
  <c r="A54" i="1" s="1"/>
  <c r="A55" i="1" s="1"/>
  <c r="A56" i="1" s="1"/>
  <c r="A57" i="1" s="1"/>
  <c r="A58" i="1" s="1"/>
  <c r="A59" i="1" s="1"/>
  <c r="A61" i="1" s="1"/>
  <c r="A62" i="1" s="1"/>
  <c r="A64" i="1" s="1"/>
  <c r="A65" i="1" s="1"/>
  <c r="A66" i="1" s="1"/>
  <c r="A67" i="1" s="1"/>
  <c r="A68" i="1" s="1"/>
  <c r="A69" i="1" s="1"/>
  <c r="A70" i="1" s="1"/>
  <c r="A71" i="1" l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3" i="1" l="1"/>
  <c r="A84" i="1" s="1"/>
  <c r="A85" i="1" s="1"/>
  <c r="A86" i="1" s="1"/>
  <c r="A88" i="1" l="1"/>
  <c r="A89" i="1" s="1"/>
  <c r="A90" i="1" s="1"/>
  <c r="A91" i="1" s="1"/>
  <c r="A92" i="1" s="1"/>
  <c r="A93" i="1" s="1"/>
  <c r="A94" i="1" s="1"/>
  <c r="H17" i="1" l="1"/>
  <c r="J17" i="1" s="1"/>
  <c r="K17" i="1" s="1"/>
  <c r="P17" i="1" s="1"/>
  <c r="H18" i="1"/>
  <c r="J18" i="1"/>
  <c r="K18" i="1"/>
  <c r="P18" i="1" s="1"/>
  <c r="H16" i="1"/>
  <c r="J16" i="1" s="1"/>
  <c r="K16" i="1" s="1"/>
  <c r="P16" i="1" s="1"/>
  <c r="H15" i="1"/>
  <c r="J15" i="1" s="1"/>
  <c r="K15" i="1" s="1"/>
  <c r="P15" i="1" s="1"/>
  <c r="H14" i="1"/>
  <c r="J14" i="1" s="1"/>
  <c r="K14" i="1" s="1"/>
  <c r="P14" i="1" s="1"/>
  <c r="H13" i="1"/>
  <c r="J13" i="1"/>
  <c r="K13" i="1" s="1"/>
  <c r="P13" i="1" s="1"/>
  <c r="H12" i="1"/>
  <c r="J12" i="1"/>
  <c r="K12" i="1" s="1"/>
  <c r="P12" i="1" s="1"/>
  <c r="P19" i="1" l="1"/>
  <c r="C11" i="3"/>
  <c r="P97" i="1"/>
  <c r="P100" i="1" l="1"/>
  <c r="P99" i="1"/>
  <c r="P98" i="1"/>
  <c r="P101" i="1" s="1"/>
  <c r="C13" i="3"/>
  <c r="D11" i="3"/>
  <c r="D13" i="3" s="1"/>
  <c r="D17" i="3" l="1"/>
  <c r="D15" i="3"/>
  <c r="D16" i="3"/>
  <c r="C16" i="3"/>
  <c r="C15" i="3"/>
  <c r="C17" i="3"/>
  <c r="C18" i="3" l="1"/>
  <c r="D18" i="3"/>
</calcChain>
</file>

<file path=xl/sharedStrings.xml><?xml version="1.0" encoding="utf-8"?>
<sst xmlns="http://schemas.openxmlformats.org/spreadsheetml/2006/main" count="208" uniqueCount="135">
  <si>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</si>
  <si>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</si>
  <si>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</si>
  <si>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</si>
  <si>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</si>
  <si>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</si>
  <si>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</si>
  <si>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</si>
  <si>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</si>
  <si>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</si>
  <si>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</si>
  <si>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</si>
  <si>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</si>
  <si>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</si>
  <si>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</si>
  <si>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</si>
  <si>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</si>
  <si>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</si>
  <si>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HVAC/Mechanical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</si>
  <si>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</si>
  <si>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</si>
  <si>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</si>
  <si>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</si>
  <si>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</si>
  <si>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</si>
  <si>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</si>
  <si>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</si>
  <si>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</si>
  <si>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</si>
  <si>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</si>
  <si>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</si>
  <si>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</si>
  <si>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</si>
  <si>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</si>
  <si>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</si>
  <si>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</si>
  <si>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</si>
  <si>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</si>
  <si>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</si>
  <si>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</si>
  <si>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</si>
  <si>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</si>
  <si>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</si>
  <si>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</si>
  <si>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</si>
  <si>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</si>
  <si>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</si>
  <si>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</si>
  <si>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</si>
  <si>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</si>
  <si>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</si>
  <si>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</si>
  <si>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</si>
  <si>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</si>
  <si>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</si>
  <si>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</si>
  <si>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EA</t>
  </si>
  <si>
    <t>LF</t>
  </si>
  <si>
    <t>01. GENERAL REQUIREMENTS</t>
  </si>
  <si>
    <t>23. HVAC/MECHANICAL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</si>
  <si>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</si>
  <si>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Misc.</t>
  </si>
  <si>
    <t>Mechanical Ducts</t>
  </si>
  <si>
    <t xml:space="preserve">Ducts Insulation </t>
  </si>
  <si>
    <t>Mechanical Pipes</t>
  </si>
  <si>
    <t>Mechanical Equipments</t>
  </si>
  <si>
    <t>Exhaust Fans</t>
  </si>
  <si>
    <t>MECHANICAL</t>
  </si>
  <si>
    <t>22'' Dia Duct</t>
  </si>
  <si>
    <t>28'' Dia Duct</t>
  </si>
  <si>
    <t>36x20 Duct</t>
  </si>
  <si>
    <t>26x24 Duct</t>
  </si>
  <si>
    <t>10x10 Duct</t>
  </si>
  <si>
    <t>14x14 Duct</t>
  </si>
  <si>
    <t>12x6 Duct</t>
  </si>
  <si>
    <t>26x12 Duct</t>
  </si>
  <si>
    <t>14x12 Duct</t>
  </si>
  <si>
    <t>34x24 Duct</t>
  </si>
  <si>
    <t>24x14 Duct</t>
  </si>
  <si>
    <t>24x20 Duct</t>
  </si>
  <si>
    <t>Insulation For Mechanical Ducts</t>
  </si>
  <si>
    <t>8'' Dia Refrigerant Piping</t>
  </si>
  <si>
    <t>6'' Dia Refrigerant Piping</t>
  </si>
  <si>
    <t>1-1/4'' Condensate Drain Pipe</t>
  </si>
  <si>
    <t>1'' Condensate Drain</t>
  </si>
  <si>
    <t>3'' Dia Flue &amp; Combustion Intake Pipe</t>
  </si>
  <si>
    <t>Refrigerant Piping</t>
  </si>
  <si>
    <t>Fittings &amp; Transitions</t>
  </si>
  <si>
    <t>45 Degree Elbow</t>
  </si>
  <si>
    <t>90 Degree Elbow</t>
  </si>
  <si>
    <t>90 Degree Bend</t>
  </si>
  <si>
    <t>45 Degree Bend</t>
  </si>
  <si>
    <t>Duct Transition</t>
  </si>
  <si>
    <t>GUH: Infra-Red Gas Heater (120V, 1P)_x000D_
Basis Of Design: Tungsten 500NG</t>
  </si>
  <si>
    <t>MAU-1: RTU Fan (1790 CFM)_x000D_
Manuf &amp; Model#: Captive ire, CAS-HVAC2-18-8T-MPU_x000D_
Weight: 1920 LBS</t>
  </si>
  <si>
    <t>FF-1: Flying Fan (1800 CFM)_x000D_
Basis Of Design: LPV2</t>
  </si>
  <si>
    <t>FF-2: Flying Fan (900 CFM)_x000D_
Basis Of Design: LPV2</t>
  </si>
  <si>
    <t>CL TLT: Fan (700 CFM)_x000D_
Basis Of Design: G 100 VG_x000D_
Wiight: 70 LBS</t>
  </si>
  <si>
    <t>KEF-1: Kitchen Exhaust Fan (2138 CFM)_x000D_
Manuf &amp; Model#: Captive ire, DU180HFA_x000D_
Weight: 190 LBS</t>
  </si>
  <si>
    <t>KEF-2: Kitchen Exhaust Fan (2138 CFM)_x000D_
Manuf &amp; Model#: Captive ire, DU180HFA_x000D_
Weight: 190 LBS</t>
  </si>
  <si>
    <t>KEF-3: Kitchen Exhaust Fan (685 CFM)_x000D_
Manuf &amp; Model#: Captive ire, CASRE15DD_x000D_
Weight: 270 LBS</t>
  </si>
  <si>
    <t>HS: Humidity Sensor</t>
  </si>
  <si>
    <t>TS: Thermostat W/ Remote Temperature</t>
  </si>
  <si>
    <t>T: Thermostat</t>
  </si>
  <si>
    <t>Duct Cap</t>
  </si>
  <si>
    <t>PS: Remote Pull Station</t>
  </si>
  <si>
    <t>Grease Duct Clean out</t>
  </si>
  <si>
    <t>Ansul System Equipment Cabinet</t>
  </si>
  <si>
    <t>Dampers</t>
  </si>
  <si>
    <t>CMD: Concealed Manual Volume Damper</t>
  </si>
  <si>
    <t>Control Balance Damper</t>
  </si>
  <si>
    <t>Remote Balance Damper</t>
  </si>
  <si>
    <t>Manual Volume Damper</t>
  </si>
  <si>
    <t>Condensing Units</t>
  </si>
  <si>
    <t>Hurricane Rated Condensing Unit_x000D_
Weight: 209 LBS</t>
  </si>
  <si>
    <t>Hurricane Rated Condensing Unit_x000D_
Weight: 138 LBS</t>
  </si>
  <si>
    <t>Diffuser/ Register/ Grilles</t>
  </si>
  <si>
    <t>E1: Exhaust Grill (100 CFM)_x000D_
Neck Size: 8x8</t>
  </si>
  <si>
    <t>S2: Supply Diffuser (230 CFM)_x000D_
Neck Size: 10'' Dia</t>
  </si>
  <si>
    <t>S1: Supply Register (450 CFM)
Neck Size: 18x12</t>
  </si>
  <si>
    <t>S1: Supply Register (750 CFM)
Neck Size: 18x12</t>
  </si>
  <si>
    <t>S1: Supply Register (550 CFM)
Neck Size: 18x12</t>
  </si>
  <si>
    <t>S1: Supply Register (460 CFM)
Neck Size: 18x12</t>
  </si>
  <si>
    <t>S2: Perforated Face Supply Diffuser (470 CFM)_x000D_
Neck Size: 12'' Dia</t>
  </si>
  <si>
    <t>S3: Supply Diffuser (210 CFM)_x000D_
Neck Size: 8'' Dia</t>
  </si>
  <si>
    <t>S3: Supply Diffuser (130 CFM)_x000D_
Neck Size: 8'' Dia</t>
  </si>
  <si>
    <t>S3: Supply Diffuser (150 CFM)_x000D_
Neck Size: 8'' Dia</t>
  </si>
  <si>
    <t>S3: Supply Diffuser (50 CFM)_x000D_
Neck Size: 6'' Dia</t>
  </si>
  <si>
    <t>S3: Supply Diffuser (40 CFM)_x000D_
Neck Size: 6'' Dia</t>
  </si>
  <si>
    <t xml:space="preserve">S4: Supply register (450 CFM)_x000D_
Neck Size: 18x6 </t>
  </si>
  <si>
    <t xml:space="preserve">S4: Supply register (210 CFM)_x000D_
Neck Size: 14x6 </t>
  </si>
  <si>
    <t>R1: Return Exhaust Grill (300 CFM)_x000D_
Neck Size: 10x10</t>
  </si>
  <si>
    <t>R1: Return Exhaust Grill (1960 CFM)_x000D_
Neck Size: 22x22</t>
  </si>
  <si>
    <t>R2: Return Exhaust Grill (4550 CFM)_x000D_
Neck Size: 48x24</t>
  </si>
  <si>
    <t>R2: Return Exhaust Grill (4450 CFM)_x000D_
Neck Size: 48x24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</si>
</sst>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8">
      <alignment horizontal="left" vertical="center" wrapText="1"/>
    </xf>
    <xf numFmtId="39" fontId="4" fillId="0" borderId="18">
      <alignment horizontal="left" vertical="center" wrapText="1"/>
    </xf>
  </cellStyleXfs>
  <cellXfs count="136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9" fillId="3" borderId="9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9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9" xfId="0" applyNumberFormat="1" applyFont="1" applyFill="1" applyBorder="1" applyAlignment="1">
      <alignment horizontal="right"/>
    </xf>
    <xf numFmtId="0" fontId="9" fillId="8" borderId="10" xfId="0" applyFont="1" applyFill="1" applyBorder="1" applyAlignment="1">
      <alignment horizontal="center" vertical="center"/>
    </xf>
    <xf numFmtId="166" fontId="7" fillId="7" borderId="9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6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vertical="center"/>
    </xf>
    <xf numFmtId="166" fontId="7" fillId="8" borderId="24" xfId="0" applyNumberFormat="1" applyFont="1" applyFill="1" applyBorder="1"/>
    <xf numFmtId="164" fontId="7" fillId="8" borderId="25" xfId="0" applyNumberFormat="1" applyFont="1" applyFill="1" applyBorder="1"/>
    <xf numFmtId="164" fontId="7" fillId="8" borderId="11" xfId="0" applyNumberFormat="1" applyFont="1" applyFill="1" applyBorder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29" xfId="0" applyFont="1" applyBorder="1" applyAlignment="1">
      <alignment horizontal="center" vertical="center" wrapText="1"/>
    </xf>
    <xf numFmtId="0" fontId="10" fillId="9" borderId="10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1" xfId="3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vertical="center"/>
    </xf>
    <xf numFmtId="0" fontId="10" fillId="9" borderId="22" xfId="0" applyFont="1" applyFill="1" applyBorder="1" applyAlignment="1">
      <alignment vertical="center"/>
    </xf>
    <xf numFmtId="0" fontId="10" fillId="10" borderId="6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9" xfId="0" applyNumberFormat="1" applyFont="1" applyFill="1" applyBorder="1" applyAlignment="1">
      <alignment vertical="center"/>
    </xf>
    <xf numFmtId="0" fontId="25" fillId="3" borderId="0" xfId="0" applyFont="1" applyFill="1" applyAlignment="1">
      <alignment horizontal="left"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3" xfId="0" applyNumberFormat="1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165" fontId="10" fillId="10" borderId="11" xfId="0" applyNumberFormat="1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 wrapText="1"/>
    </xf>
    <xf numFmtId="0" fontId="10" fillId="9" borderId="28" xfId="0" applyFont="1" applyFill="1" applyBorder="1" applyAlignment="1">
      <alignment horizontal="center" vertical="center" wrapText="1"/>
    </xf>
    <xf numFmtId="166" fontId="10" fillId="10" borderId="21" xfId="2" applyNumberFormat="1" applyFont="1" applyFill="1" applyBorder="1" applyAlignment="1">
      <alignment vertical="center"/>
    </xf>
    <xf numFmtId="166" fontId="10" fillId="10" borderId="7" xfId="2" applyNumberFormat="1" applyFont="1" applyFill="1" applyBorder="1" applyAlignment="1">
      <alignment vertical="center"/>
    </xf>
    <xf numFmtId="0" fontId="10" fillId="10" borderId="21" xfId="0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167" fontId="17" fillId="0" borderId="0" xfId="0" applyNumberFormat="1" applyFont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24" fillId="9" borderId="14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B9BD5"/>
      <color rgb="FF067BC2"/>
      <color rgb="FFCF9843"/>
      <color rgb="FF3366CC"/>
      <color rgb="FF4F81BD"/>
      <color rgb="FF0000B3"/>
      <color rgb="FF00B300"/>
      <color rgb="FFEFF5F5"/>
      <color rgb="FF3399FF"/>
      <color rgb="FFA744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HVAC/Mechanical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36209.294609762655</c:v>
                </c:pt>
                <c:pt idx="1">
                  <c:v>261817.02537789341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8890624"/>
        <c:axId val="198892160"/>
        <c:axId val="0"/>
      </c:bar3DChart>
      <c:catAx>
        <c:axId val="19889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892160"/>
        <c:crosses val="autoZero"/>
        <c:auto val="1"/>
        <c:lblAlgn val="ctr"/>
        <c:lblOffset val="100"/>
        <c:noMultiLvlLbl val="0"/>
      </c:catAx>
      <c:valAx>
        <c:axId val="198892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890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13607</xdr:colOff>
      <xdr:row>0</xdr:row>
      <xdr:rowOff>0</xdr:rowOff>
    </xdr:from>
    <xdr:to>
      <xdr:col>11</xdr:col>
      <xdr:colOff>675527</xdr:colOff>
      <xdr:row>17</xdr:row>
      <xdr:rowOff>142501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430653</xdr:colOff>
      <xdr:row>0</xdr:row>
      <xdr:rowOff>103281</xdr:rowOff>
    </xdr:from>
    <xdr:to>
      <xdr:col>3</xdr:col>
      <xdr:colOff>1081089</xdr:colOff>
      <xdr:row>7</xdr:row>
      <xdr:rowOff>155236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1086763</xdr:colOff>
      <xdr:row>8</xdr:row>
      <xdr:rowOff>141530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  <xdr:twoCellAnchor editAs="oneCell">
    <xdr:from>
      <xdr:col>13</xdr:col>
      <xdr:colOff>911679</xdr:colOff>
      <xdr:row>1</xdr:row>
      <xdr:rowOff>50613</xdr:rowOff>
    </xdr:from>
    <xdr:to>
      <xdr:col>15</xdr:col>
      <xdr:colOff>895365</xdr:colOff>
      <xdr:row>8</xdr:row>
      <xdr:rowOff>61747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83" t="24050" r="8740" b="16138"/>
        <a:stretch>
          <a:fillRect/>
        </a:stretch>
      </xdr:blipFill>
      <xdr:spPr>
        <a:xfrm>
          <a:off x="14260286" y="50613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0" zoomScaleNormal="100" zoomScaleSheetLayoutView="70" workbookViewId="0">
      <pane ySplit="10" topLeftCell="A11" activePane="bottomLeft" state="frozen"/>
      <selection activeCell="N7" sqref="N7"/>
      <selection pane="bottomLeft" activeCell="B3" sqref="B3"/>
    </sheetView>
  </sheetViews>
  <sheetFormatPr defaultColWidth="9" defaultRowHeight="14.25" x14ac:dyDescent="0.2"/>
  <cols>
    <col min="1" max="1" width="23.625" style="36" customWidth="1"/>
    <col min="2" max="2" width="44.875" style="36" customWidth="1"/>
    <col min="3" max="4" width="17.625" style="40" customWidth="1"/>
    <col min="5" max="16384" width="9" style="36"/>
  </cols>
  <sheetData>
    <row r="1" spans="1:4" ht="15" x14ac:dyDescent="0.2">
      <c r="A1" s="55"/>
      <c r="B1" s="41"/>
      <c r="C1" s="80"/>
      <c r="D1" s="56"/>
    </row>
    <row r="2" spans="1:4" ht="15" x14ac:dyDescent="0.2">
      <c r="A2" s="20" t="s">
        <v>41</v>
      </c>
      <c r="B2" s="19"/>
      <c r="C2" s="81"/>
      <c r="D2" s="10"/>
    </row>
    <row r="3" spans="1:4" ht="15" x14ac:dyDescent="0.2">
      <c r="A3" s="20"/>
      <c r="B3" s="19"/>
      <c r="C3" s="81"/>
      <c r="D3" s="10"/>
    </row>
    <row r="4" spans="1:4" ht="15" x14ac:dyDescent="0.2">
      <c r="A4" s="20" t="s">
        <v>33</v>
      </c>
      <c r="B4" s="19"/>
      <c r="C4" s="81"/>
      <c r="D4" s="10"/>
    </row>
    <row r="5" spans="1:4" ht="15" x14ac:dyDescent="0.2">
      <c r="A5" s="20"/>
      <c r="B5" s="19"/>
      <c r="C5" s="81"/>
      <c r="D5" s="10"/>
    </row>
    <row r="6" spans="1:4" ht="15" x14ac:dyDescent="0.2">
      <c r="A6" s="20" t="s">
        <v>32</v>
      </c>
      <c r="B6" s="19">
        <v>1</v>
      </c>
      <c r="C6" s="81"/>
      <c r="D6" s="10"/>
    </row>
    <row r="7" spans="1:4" ht="15" x14ac:dyDescent="0.2">
      <c r="A7" s="20"/>
      <c r="B7" s="83"/>
      <c r="C7" s="81"/>
      <c r="D7" s="10"/>
    </row>
    <row r="8" spans="1:4" ht="15" x14ac:dyDescent="0.2">
      <c r="A8" s="20" t="s">
        <v>54</v>
      </c>
      <c r="B8" s="19">
        <v>2500</v>
      </c>
      <c r="C8" s="81"/>
      <c r="D8" s="10"/>
    </row>
    <row r="9" spans="1:4" ht="15.75" thickBot="1" x14ac:dyDescent="0.3">
      <c r="A9" s="20"/>
      <c r="B9" s="57"/>
      <c r="C9" s="82"/>
      <c r="D9" s="58"/>
    </row>
    <row r="10" spans="1:4" s="37" customFormat="1" ht="30.75" thickBot="1" x14ac:dyDescent="0.25">
      <c r="A10" s="117" t="s">
        <v>15</v>
      </c>
      <c r="B10" s="118" t="s">
        <v>0</v>
      </c>
      <c r="C10" s="118" t="s">
        <v>16</v>
      </c>
      <c r="D10" s="119" t="s">
        <v>55</v>
      </c>
    </row>
    <row r="11" spans="1:4" ht="15" x14ac:dyDescent="0.2">
      <c r="A11" s="89">
        <v>1000</v>
      </c>
      <c r="B11" s="90" t="s">
        <v>17</v>
      </c>
      <c r="C11" s="91">
        <f>'MATERIAL TAKE-OFF'!P19</f>
        <v>36209.294609762655</v>
      </c>
      <c r="D11" s="92">
        <f>C11/$B$8</f>
        <v>14.483717843905062</v>
      </c>
    </row>
    <row r="12" spans="1:4" ht="15" x14ac:dyDescent="0.2">
      <c r="A12" s="59">
        <v>23000</v>
      </c>
      <c r="B12" s="54" t="s">
        <v>18</v>
      </c>
      <c r="C12" s="79">
        <f>'MATERIAL TAKE-OFF'!P95</f>
        <v>261817.02537789341</v>
      </c>
      <c r="D12" s="93">
        <f t="shared" ref="D12" si="0">C12/$B$8</f>
        <v>104.72681015115737</v>
      </c>
    </row>
    <row r="13" spans="1:4" s="38" customFormat="1" ht="15.75" thickBot="1" x14ac:dyDescent="0.25">
      <c r="A13" s="122" t="s">
        <v>12</v>
      </c>
      <c r="B13" s="122"/>
      <c r="C13" s="120">
        <f>SUM(C11:C12)</f>
        <v>298026.31998765608</v>
      </c>
      <c r="D13" s="120">
        <f>SUM(D11:D12)</f>
        <v>119.21052799506242</v>
      </c>
    </row>
    <row r="14" spans="1:4" ht="15.75" thickBot="1" x14ac:dyDescent="0.25">
      <c r="A14" s="123"/>
      <c r="B14" s="123"/>
      <c r="C14" s="123"/>
      <c r="D14" s="123"/>
    </row>
    <row r="15" spans="1:4" s="39" customFormat="1" ht="15" x14ac:dyDescent="0.2">
      <c r="A15" s="42" t="s">
        <v>21</v>
      </c>
      <c r="B15" s="43">
        <v>0.2</v>
      </c>
      <c r="C15" s="60">
        <f>$C$13*B15</f>
        <v>59605.26399753122</v>
      </c>
      <c r="D15" s="60">
        <f>$D$13*B15</f>
        <v>23.842105599012484</v>
      </c>
    </row>
    <row r="16" spans="1:4" s="39" customFormat="1" ht="15" x14ac:dyDescent="0.2">
      <c r="A16" s="42" t="s">
        <v>5</v>
      </c>
      <c r="B16" s="43">
        <v>0.03</v>
      </c>
      <c r="C16" s="60">
        <f>$C$13*B16</f>
        <v>8940.7895996296829</v>
      </c>
      <c r="D16" s="60">
        <f>$D$13*B16</f>
        <v>3.5763158398518726</v>
      </c>
    </row>
    <row r="17" spans="1:4" s="39" customFormat="1" ht="15.75" thickBot="1" x14ac:dyDescent="0.25">
      <c r="A17" s="42" t="s">
        <v>19</v>
      </c>
      <c r="B17" s="43">
        <v>0.05</v>
      </c>
      <c r="C17" s="60">
        <f>$C$13*B17</f>
        <v>14901.315999382805</v>
      </c>
      <c r="D17" s="60">
        <f>$D$13*B17</f>
        <v>5.960526399753121</v>
      </c>
    </row>
    <row r="18" spans="1:4" s="37" customFormat="1" ht="15.75" thickBot="1" x14ac:dyDescent="0.25">
      <c r="A18" s="124" t="s">
        <v>31</v>
      </c>
      <c r="B18" s="125"/>
      <c r="C18" s="121">
        <f>SUM(C13:C17)</f>
        <v>381473.6895841998</v>
      </c>
      <c r="D18" s="121">
        <f>SUM(D13:D17)</f>
        <v>152.5894758336799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115"/>
  <sheetViews>
    <sheetView showGridLines="0" tabSelected="1" topLeftCell="A2" zoomScale="70" zoomScaleNormal="70" zoomScaleSheetLayoutView="55" workbookViewId="0">
      <pane ySplit="9" topLeftCell="A11" activePane="bottomLeft" state="frozen"/>
      <selection activeCell="N7" sqref="N7"/>
      <selection pane="bottomLeft" activeCell="C5" sqref="C5"/>
    </sheetView>
  </sheetViews>
  <sheetFormatPr defaultColWidth="9" defaultRowHeight="14.25" x14ac:dyDescent="0.2"/>
  <cols>
    <col min="1" max="1" width="8.625" style="7" customWidth="1"/>
    <col min="2" max="2" width="12.2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0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1.2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4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5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27</v>
      </c>
      <c r="B3" s="19"/>
      <c r="C3" s="3"/>
      <c r="D3" s="8"/>
      <c r="E3" s="3"/>
      <c r="F3" s="8"/>
      <c r="G3" s="62"/>
      <c r="H3" s="62"/>
      <c r="K3" s="126"/>
      <c r="L3" s="126"/>
      <c r="M3" s="126"/>
      <c r="N3" s="126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1"/>
      <c r="H4" s="76"/>
      <c r="K4" s="128"/>
      <c r="L4" s="128"/>
      <c r="M4" s="127"/>
      <c r="N4" s="128"/>
      <c r="P4" s="9"/>
    </row>
    <row r="5" spans="1:17" ht="15" customHeight="1" x14ac:dyDescent="0.2">
      <c r="A5" s="18" t="s">
        <v>33</v>
      </c>
      <c r="B5" s="19"/>
      <c r="C5" s="3"/>
      <c r="D5" s="8"/>
      <c r="E5" s="3"/>
      <c r="F5" s="8"/>
      <c r="G5" s="61"/>
      <c r="H5" s="76"/>
      <c r="K5" s="128"/>
      <c r="L5" s="128"/>
      <c r="M5" s="130"/>
      <c r="N5" s="128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1"/>
      <c r="H6" s="76"/>
      <c r="K6" s="128"/>
      <c r="L6" s="128"/>
      <c r="M6" s="130"/>
      <c r="N6" s="128"/>
      <c r="P6" s="9"/>
    </row>
    <row r="7" spans="1:17" ht="15" customHeight="1" x14ac:dyDescent="0.2">
      <c r="A7" s="18" t="s">
        <v>22</v>
      </c>
      <c r="B7" s="112" t="s">
        <v>67</v>
      </c>
      <c r="C7" s="3"/>
      <c r="D7" s="8"/>
      <c r="E7" s="3"/>
      <c r="F7" s="8"/>
      <c r="G7" s="46"/>
      <c r="K7" s="128"/>
      <c r="L7" s="128"/>
      <c r="M7" s="130"/>
      <c r="N7" s="128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6"/>
      <c r="K8" s="128"/>
      <c r="L8" s="128"/>
      <c r="M8" s="127"/>
      <c r="N8" s="128"/>
      <c r="P8" s="9"/>
    </row>
    <row r="9" spans="1:17" ht="15" customHeight="1" x14ac:dyDescent="0.2">
      <c r="A9" s="18" t="s">
        <v>20</v>
      </c>
      <c r="B9" s="3"/>
      <c r="C9" s="3"/>
      <c r="D9" s="8"/>
      <c r="E9" s="3"/>
      <c r="F9" s="8"/>
      <c r="G9" s="46"/>
      <c r="P9" s="9"/>
    </row>
    <row r="10" spans="1:17" s="94" customFormat="1" ht="61.35" customHeight="1" x14ac:dyDescent="0.2">
      <c r="A10" s="97" t="s">
        <v>7</v>
      </c>
      <c r="B10" s="98" t="s">
        <v>26</v>
      </c>
      <c r="C10" s="99" t="s">
        <v>0</v>
      </c>
      <c r="D10" s="100" t="s">
        <v>1</v>
      </c>
      <c r="E10" s="99" t="s">
        <v>2</v>
      </c>
      <c r="F10" s="100" t="s">
        <v>23</v>
      </c>
      <c r="G10" s="101" t="s">
        <v>24</v>
      </c>
      <c r="H10" s="102" t="s">
        <v>36</v>
      </c>
      <c r="I10" s="98" t="s">
        <v>34</v>
      </c>
      <c r="J10" s="102" t="s">
        <v>37</v>
      </c>
      <c r="K10" s="98" t="s">
        <v>35</v>
      </c>
      <c r="L10" s="98" t="s">
        <v>28</v>
      </c>
      <c r="M10" s="98" t="s">
        <v>38</v>
      </c>
      <c r="N10" s="98" t="s">
        <v>29</v>
      </c>
      <c r="O10" s="98" t="s">
        <v>39</v>
      </c>
      <c r="P10" s="103" t="s">
        <v>11</v>
      </c>
    </row>
    <row r="11" spans="1:17" s="94" customFormat="1" ht="18" customHeight="1" x14ac:dyDescent="0.2">
      <c r="A11" s="104"/>
      <c r="B11" s="135" t="s">
        <v>58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05"/>
    </row>
    <row r="12" spans="1:17" ht="18" customHeight="1" x14ac:dyDescent="0.2">
      <c r="A12" s="84">
        <v>1</v>
      </c>
      <c r="B12" s="21"/>
      <c r="C12" s="22" t="s">
        <v>8</v>
      </c>
      <c r="D12" s="21">
        <v>1</v>
      </c>
      <c r="E12" s="21" t="s">
        <v>6</v>
      </c>
      <c r="F12" s="85">
        <v>0</v>
      </c>
      <c r="G12" s="86">
        <f t="shared" ref="G12:G18" si="0">(F12*D12)+D12</f>
        <v>1</v>
      </c>
      <c r="H12" s="86">
        <f>2.5%*$Q$12/I12</f>
        <v>74.455984921480336</v>
      </c>
      <c r="I12" s="87">
        <v>87.91</v>
      </c>
      <c r="J12" s="86">
        <f t="shared" ref="J12:J18" si="1">H12*G12</f>
        <v>74.455984921480336</v>
      </c>
      <c r="K12" s="87">
        <f t="shared" ref="K12:K18" si="2">I12*J12</f>
        <v>6545.4256344473361</v>
      </c>
      <c r="L12" s="87">
        <v>0</v>
      </c>
      <c r="M12" s="87">
        <f t="shared" ref="M12:M18" si="3">L12*G12</f>
        <v>0</v>
      </c>
      <c r="N12" s="87">
        <v>0</v>
      </c>
      <c r="O12" s="87">
        <f t="shared" ref="O12:O18" si="4">N12*G12</f>
        <v>0</v>
      </c>
      <c r="P12" s="87">
        <f t="shared" ref="P12:P18" si="5">IF(D12="","",(K12+M12+O12))</f>
        <v>6545.4256344473361</v>
      </c>
      <c r="Q12" s="51">
        <f>SUM(P22:P95)/2</f>
        <v>261817.02537789341</v>
      </c>
    </row>
    <row r="13" spans="1:17" ht="18" customHeight="1" x14ac:dyDescent="0.2">
      <c r="A13" s="2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85">
        <v>0</v>
      </c>
      <c r="G13" s="86">
        <f t="shared" si="0"/>
        <v>1</v>
      </c>
      <c r="H13" s="86">
        <f>1.65%*$Q$12/I13</f>
        <v>49.140950048177011</v>
      </c>
      <c r="I13" s="87">
        <v>87.91</v>
      </c>
      <c r="J13" s="86">
        <f t="shared" si="1"/>
        <v>49.140950048177011</v>
      </c>
      <c r="K13" s="87">
        <f t="shared" si="2"/>
        <v>4319.9809187352412</v>
      </c>
      <c r="L13" s="87">
        <v>0</v>
      </c>
      <c r="M13" s="87">
        <f t="shared" si="3"/>
        <v>0</v>
      </c>
      <c r="N13" s="87">
        <v>0</v>
      </c>
      <c r="O13" s="87">
        <f t="shared" si="4"/>
        <v>0</v>
      </c>
      <c r="P13" s="87">
        <f t="shared" si="5"/>
        <v>4319.9809187352412</v>
      </c>
    </row>
    <row r="14" spans="1:17" ht="18" customHeight="1" x14ac:dyDescent="0.2">
      <c r="A14" s="2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85">
        <v>0</v>
      </c>
      <c r="G14" s="86">
        <f t="shared" si="0"/>
        <v>1</v>
      </c>
      <c r="H14" s="86">
        <f>0.85%*$Q$12/I14</f>
        <v>25.315034873303311</v>
      </c>
      <c r="I14" s="87">
        <v>87.91</v>
      </c>
      <c r="J14" s="86">
        <f t="shared" si="1"/>
        <v>25.315034873303311</v>
      </c>
      <c r="K14" s="87">
        <f t="shared" si="2"/>
        <v>2225.444715712094</v>
      </c>
      <c r="L14" s="87">
        <v>0</v>
      </c>
      <c r="M14" s="87">
        <f t="shared" si="3"/>
        <v>0</v>
      </c>
      <c r="N14" s="87">
        <v>0</v>
      </c>
      <c r="O14" s="87">
        <f t="shared" si="4"/>
        <v>0</v>
      </c>
      <c r="P14" s="87">
        <f t="shared" si="5"/>
        <v>2225.444715712094</v>
      </c>
    </row>
    <row r="15" spans="1:17" ht="18" customHeight="1" x14ac:dyDescent="0.2">
      <c r="A15" s="2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85">
        <v>0</v>
      </c>
      <c r="G15" s="86">
        <f t="shared" si="0"/>
        <v>1</v>
      </c>
      <c r="H15" s="86">
        <f>2.35%*$Q$12/I15</f>
        <v>69.988625826191509</v>
      </c>
      <c r="I15" s="87">
        <v>87.91</v>
      </c>
      <c r="J15" s="86">
        <f t="shared" si="1"/>
        <v>69.988625826191509</v>
      </c>
      <c r="K15" s="87">
        <f t="shared" si="2"/>
        <v>6152.7000963804949</v>
      </c>
      <c r="L15" s="87">
        <v>0</v>
      </c>
      <c r="M15" s="87">
        <f t="shared" si="3"/>
        <v>0</v>
      </c>
      <c r="N15" s="87">
        <v>0</v>
      </c>
      <c r="O15" s="87">
        <f t="shared" si="4"/>
        <v>0</v>
      </c>
      <c r="P15" s="87">
        <f t="shared" si="5"/>
        <v>6152.7000963804949</v>
      </c>
    </row>
    <row r="16" spans="1:17" ht="18" customHeight="1" x14ac:dyDescent="0.2">
      <c r="A16" s="21">
        <f t="shared" si="6"/>
        <v>5</v>
      </c>
      <c r="B16" s="21"/>
      <c r="C16" s="22" t="s">
        <v>30</v>
      </c>
      <c r="D16" s="21">
        <v>1</v>
      </c>
      <c r="E16" s="21" t="s">
        <v>6</v>
      </c>
      <c r="F16" s="85">
        <v>0</v>
      </c>
      <c r="G16" s="86">
        <f t="shared" si="0"/>
        <v>1</v>
      </c>
      <c r="H16" s="86">
        <f>2%*$Q$12/I16</f>
        <v>59.564787937184263</v>
      </c>
      <c r="I16" s="87">
        <v>87.91</v>
      </c>
      <c r="J16" s="86">
        <f t="shared" si="1"/>
        <v>59.564787937184263</v>
      </c>
      <c r="K16" s="87">
        <f t="shared" si="2"/>
        <v>5236.3405075578685</v>
      </c>
      <c r="L16" s="87">
        <v>0</v>
      </c>
      <c r="M16" s="87">
        <f t="shared" si="3"/>
        <v>0</v>
      </c>
      <c r="N16" s="87">
        <v>0</v>
      </c>
      <c r="O16" s="87">
        <f t="shared" si="4"/>
        <v>0</v>
      </c>
      <c r="P16" s="87">
        <f t="shared" si="5"/>
        <v>5236.3405075578685</v>
      </c>
    </row>
    <row r="17" spans="1:16" ht="18" customHeight="1" x14ac:dyDescent="0.2">
      <c r="A17" s="21">
        <f t="shared" si="6"/>
        <v>6</v>
      </c>
      <c r="B17" s="21"/>
      <c r="C17" s="22" t="s">
        <v>4</v>
      </c>
      <c r="D17" s="21">
        <v>1</v>
      </c>
      <c r="E17" s="21" t="s">
        <v>6</v>
      </c>
      <c r="F17" s="85">
        <v>0</v>
      </c>
      <c r="G17" s="86">
        <f t="shared" si="0"/>
        <v>1</v>
      </c>
      <c r="H17" s="86">
        <f>0.98%*$Q$12/I17</f>
        <v>29.186746089220286</v>
      </c>
      <c r="I17" s="87">
        <v>87.91</v>
      </c>
      <c r="J17" s="86">
        <f t="shared" si="1"/>
        <v>29.186746089220286</v>
      </c>
      <c r="K17" s="87">
        <f t="shared" si="2"/>
        <v>2565.8068487033552</v>
      </c>
      <c r="L17" s="87">
        <v>0</v>
      </c>
      <c r="M17" s="87">
        <f t="shared" si="3"/>
        <v>0</v>
      </c>
      <c r="N17" s="87">
        <v>0</v>
      </c>
      <c r="O17" s="87">
        <f t="shared" si="4"/>
        <v>0</v>
      </c>
      <c r="P17" s="87">
        <f t="shared" si="5"/>
        <v>2565.8068487033552</v>
      </c>
    </row>
    <row r="18" spans="1:16" ht="18" customHeight="1" x14ac:dyDescent="0.2">
      <c r="A18" s="21">
        <f t="shared" si="6"/>
        <v>7</v>
      </c>
      <c r="B18" s="21"/>
      <c r="C18" s="22" t="s">
        <v>14</v>
      </c>
      <c r="D18" s="88">
        <v>1</v>
      </c>
      <c r="E18" s="21" t="s">
        <v>6</v>
      </c>
      <c r="F18" s="85">
        <v>0</v>
      </c>
      <c r="G18" s="86">
        <f t="shared" si="0"/>
        <v>1</v>
      </c>
      <c r="H18" s="86">
        <f>3.5%*$Q$12/I18</f>
        <v>104.23837889007248</v>
      </c>
      <c r="I18" s="87">
        <v>87.91</v>
      </c>
      <c r="J18" s="86">
        <f t="shared" si="1"/>
        <v>104.23837889007248</v>
      </c>
      <c r="K18" s="87">
        <f t="shared" si="2"/>
        <v>9163.5958882262712</v>
      </c>
      <c r="L18" s="87">
        <v>0</v>
      </c>
      <c r="M18" s="87">
        <f t="shared" si="3"/>
        <v>0</v>
      </c>
      <c r="N18" s="87">
        <v>0</v>
      </c>
      <c r="O18" s="87">
        <f t="shared" si="4"/>
        <v>0</v>
      </c>
      <c r="P18" s="87">
        <f t="shared" si="5"/>
        <v>9163.5958882262712</v>
      </c>
    </row>
    <row r="19" spans="1:16" s="94" customFormat="1" ht="18" customHeight="1" x14ac:dyDescent="0.2">
      <c r="A19" s="106" t="str">
        <f t="shared" ref="A19" si="7">IF(E19=0,"",1+MAX(A13:A18))</f>
        <v/>
      </c>
      <c r="B19" s="107"/>
      <c r="C19" s="108"/>
      <c r="D19" s="109"/>
      <c r="E19" s="109"/>
      <c r="F19" s="109"/>
      <c r="G19" s="110"/>
      <c r="H19" s="109"/>
      <c r="I19" s="109"/>
      <c r="J19" s="109"/>
      <c r="K19" s="109"/>
      <c r="L19" s="109"/>
      <c r="M19" s="109"/>
      <c r="N19" s="109"/>
      <c r="O19" s="109" t="s">
        <v>25</v>
      </c>
      <c r="P19" s="111">
        <f>SUM(P12:P18)</f>
        <v>36209.294609762655</v>
      </c>
    </row>
    <row r="20" spans="1:16" ht="18" customHeight="1" x14ac:dyDescent="0.2">
      <c r="A20" s="68" t="str">
        <f>IF(E20=0,"",1+MAX(#REF!))</f>
        <v/>
      </c>
      <c r="B20" s="69"/>
      <c r="C20" s="23"/>
      <c r="D20" s="24"/>
      <c r="E20" s="23"/>
      <c r="F20" s="24"/>
      <c r="G20" s="47"/>
      <c r="H20" s="77"/>
      <c r="I20" s="25"/>
      <c r="J20" s="77"/>
      <c r="K20" s="25"/>
      <c r="L20" s="25"/>
      <c r="M20" s="25"/>
      <c r="N20" s="25"/>
      <c r="O20" s="25"/>
      <c r="P20" s="26"/>
    </row>
    <row r="21" spans="1:16" s="94" customFormat="1" ht="18" customHeight="1" x14ac:dyDescent="0.2">
      <c r="A21" s="104" t="str">
        <f>IF(E21=0,"",1+MAX(A20:A20))</f>
        <v/>
      </c>
      <c r="B21" s="135" t="s">
        <v>59</v>
      </c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05"/>
    </row>
    <row r="22" spans="1:16" s="3" customFormat="1" ht="15" x14ac:dyDescent="0.2">
      <c r="A22" s="84" t="str">
        <f>IF(E22=0,"",1+MAX(A20:A21))</f>
        <v/>
      </c>
      <c r="B22" s="28"/>
      <c r="C22" s="78" t="s">
        <v>62</v>
      </c>
      <c r="D22" s="27"/>
      <c r="E22" s="27"/>
      <c r="F22" s="85"/>
      <c r="G22" s="86"/>
      <c r="H22" s="86"/>
      <c r="I22" s="87"/>
      <c r="J22" s="86"/>
      <c r="K22" s="87"/>
      <c r="L22" s="87"/>
      <c r="M22" s="87"/>
      <c r="N22" s="87"/>
      <c r="O22" s="87"/>
      <c r="P22" s="87"/>
    </row>
    <row r="23" spans="1:16" x14ac:dyDescent="0.2">
      <c r="A23" s="84">
        <f>IF(D23=0,"",1+MAX(A$12:A22))</f>
        <v>8</v>
      </c>
      <c r="B23" s="84"/>
      <c r="C23" s="53" t="s">
        <v>68</v>
      </c>
      <c r="D23" s="27">
        <v>2.4900000000000002</v>
      </c>
      <c r="E23" s="27" t="s">
        <v>57</v>
      </c>
      <c r="F23" s="85">
        <v>0.1</v>
      </c>
      <c r="G23" s="86">
        <f t="shared" ref="G23:G34" si="8">(F23*D23)+D23</f>
        <v>2.7390000000000003</v>
      </c>
      <c r="H23" s="86">
        <v>1.3816000000000002</v>
      </c>
      <c r="I23" s="87">
        <v>61.2</v>
      </c>
      <c r="J23" s="86">
        <f t="shared" ref="J23:J34" si="9">H23*G23</f>
        <v>3.7842024000000007</v>
      </c>
      <c r="K23" s="87">
        <f t="shared" ref="K23:K34" si="10">I23*J23</f>
        <v>231.59318688000005</v>
      </c>
      <c r="L23" s="87">
        <v>56.2</v>
      </c>
      <c r="M23" s="87">
        <f t="shared" ref="M23:M34" si="11">L23*G23</f>
        <v>153.93180000000004</v>
      </c>
      <c r="N23" s="87">
        <v>0</v>
      </c>
      <c r="O23" s="87">
        <f t="shared" ref="O23:O34" si="12">N23*G23</f>
        <v>0</v>
      </c>
      <c r="P23" s="87">
        <f t="shared" ref="P23:P34" si="13">IF(D23="","",(K23+M23+O23))</f>
        <v>385.52498688000009</v>
      </c>
    </row>
    <row r="24" spans="1:16" x14ac:dyDescent="0.2">
      <c r="A24" s="84">
        <f>IF(D24=0,"",1+MAX(A$12:A23))</f>
        <v>9</v>
      </c>
      <c r="B24" s="84"/>
      <c r="C24" s="53" t="s">
        <v>69</v>
      </c>
      <c r="D24" s="27">
        <v>4.66</v>
      </c>
      <c r="E24" s="27" t="s">
        <v>57</v>
      </c>
      <c r="F24" s="85">
        <v>0.1</v>
      </c>
      <c r="G24" s="86">
        <f t="shared" si="8"/>
        <v>5.1260000000000003</v>
      </c>
      <c r="H24" s="86">
        <v>1.7584000000000002</v>
      </c>
      <c r="I24" s="87">
        <v>61.2</v>
      </c>
      <c r="J24" s="86">
        <f t="shared" si="9"/>
        <v>9.0135584000000009</v>
      </c>
      <c r="K24" s="87">
        <f t="shared" si="10"/>
        <v>551.62977408000006</v>
      </c>
      <c r="L24" s="87">
        <v>75.39</v>
      </c>
      <c r="M24" s="87">
        <f t="shared" si="11"/>
        <v>386.44914</v>
      </c>
      <c r="N24" s="87">
        <v>0</v>
      </c>
      <c r="O24" s="87">
        <f t="shared" si="12"/>
        <v>0</v>
      </c>
      <c r="P24" s="87">
        <f t="shared" si="13"/>
        <v>938.07891408</v>
      </c>
    </row>
    <row r="25" spans="1:16" x14ac:dyDescent="0.2">
      <c r="A25" s="84">
        <f>IF(D25=0,"",1+MAX(A$12:A24))</f>
        <v>10</v>
      </c>
      <c r="B25" s="84"/>
      <c r="C25" s="53" t="s">
        <v>70</v>
      </c>
      <c r="D25" s="27">
        <v>14.97</v>
      </c>
      <c r="E25" s="27" t="s">
        <v>57</v>
      </c>
      <c r="F25" s="85">
        <v>0.1</v>
      </c>
      <c r="G25" s="86">
        <f t="shared" si="8"/>
        <v>16.467000000000002</v>
      </c>
      <c r="H25" s="86">
        <v>2.2400000000000002</v>
      </c>
      <c r="I25" s="87">
        <v>61.2</v>
      </c>
      <c r="J25" s="86">
        <f t="shared" si="9"/>
        <v>36.886080000000007</v>
      </c>
      <c r="K25" s="87">
        <f t="shared" si="10"/>
        <v>2257.4280960000006</v>
      </c>
      <c r="L25" s="87">
        <v>133.91999999999999</v>
      </c>
      <c r="M25" s="87">
        <f t="shared" si="11"/>
        <v>2205.26064</v>
      </c>
      <c r="N25" s="87">
        <v>0</v>
      </c>
      <c r="O25" s="87">
        <f t="shared" si="12"/>
        <v>0</v>
      </c>
      <c r="P25" s="87">
        <f t="shared" si="13"/>
        <v>4462.6887360000001</v>
      </c>
    </row>
    <row r="26" spans="1:16" x14ac:dyDescent="0.2">
      <c r="A26" s="84">
        <f>IF(D26=0,"",1+MAX(A$12:A25))</f>
        <v>11</v>
      </c>
      <c r="B26" s="84"/>
      <c r="C26" s="53" t="s">
        <v>71</v>
      </c>
      <c r="D26" s="27">
        <v>30.38</v>
      </c>
      <c r="E26" s="27" t="s">
        <v>57</v>
      </c>
      <c r="F26" s="85">
        <v>0.1</v>
      </c>
      <c r="G26" s="86">
        <f t="shared" si="8"/>
        <v>33.417999999999999</v>
      </c>
      <c r="H26" s="86">
        <v>2</v>
      </c>
      <c r="I26" s="87">
        <v>61.2</v>
      </c>
      <c r="J26" s="86">
        <f t="shared" si="9"/>
        <v>66.835999999999999</v>
      </c>
      <c r="K26" s="87">
        <f t="shared" si="10"/>
        <v>4090.3632000000002</v>
      </c>
      <c r="L26" s="87">
        <v>116.06399999999999</v>
      </c>
      <c r="M26" s="87">
        <f t="shared" si="11"/>
        <v>3878.6267519999997</v>
      </c>
      <c r="N26" s="87">
        <v>0</v>
      </c>
      <c r="O26" s="87">
        <f t="shared" si="12"/>
        <v>0</v>
      </c>
      <c r="P26" s="87">
        <f t="shared" si="13"/>
        <v>7968.9899519999999</v>
      </c>
    </row>
    <row r="27" spans="1:16" x14ac:dyDescent="0.2">
      <c r="A27" s="84">
        <f>IF(D27=0,"",1+MAX(A$12:A26))</f>
        <v>12</v>
      </c>
      <c r="B27" s="84"/>
      <c r="C27" s="53" t="s">
        <v>72</v>
      </c>
      <c r="D27" s="27">
        <v>0.95</v>
      </c>
      <c r="E27" s="27" t="s">
        <v>57</v>
      </c>
      <c r="F27" s="85">
        <v>0.1</v>
      </c>
      <c r="G27" s="86">
        <f t="shared" si="8"/>
        <v>1.0449999999999999</v>
      </c>
      <c r="H27" s="86">
        <v>0.8</v>
      </c>
      <c r="I27" s="87">
        <v>61.2</v>
      </c>
      <c r="J27" s="86">
        <f t="shared" si="9"/>
        <v>0.83599999999999997</v>
      </c>
      <c r="K27" s="87">
        <f t="shared" si="10"/>
        <v>51.163200000000003</v>
      </c>
      <c r="L27" s="87">
        <v>18.600000000000001</v>
      </c>
      <c r="M27" s="87">
        <f t="shared" si="11"/>
        <v>19.437000000000001</v>
      </c>
      <c r="N27" s="87">
        <v>0</v>
      </c>
      <c r="O27" s="87">
        <f t="shared" si="12"/>
        <v>0</v>
      </c>
      <c r="P27" s="87">
        <f t="shared" si="13"/>
        <v>70.600200000000001</v>
      </c>
    </row>
    <row r="28" spans="1:16" x14ac:dyDescent="0.2">
      <c r="A28" s="84">
        <f>IF(D28=0,"",1+MAX(A$12:A27))</f>
        <v>13</v>
      </c>
      <c r="B28" s="84"/>
      <c r="C28" s="53" t="s">
        <v>73</v>
      </c>
      <c r="D28" s="27">
        <v>4.2699999999999996</v>
      </c>
      <c r="E28" s="27" t="s">
        <v>57</v>
      </c>
      <c r="F28" s="85">
        <v>0.1</v>
      </c>
      <c r="G28" s="86">
        <f t="shared" si="8"/>
        <v>4.6969999999999992</v>
      </c>
      <c r="H28" s="86">
        <v>1.1200000000000001</v>
      </c>
      <c r="I28" s="87">
        <v>61.2</v>
      </c>
      <c r="J28" s="86">
        <f t="shared" si="9"/>
        <v>5.2606399999999995</v>
      </c>
      <c r="K28" s="87">
        <f t="shared" si="10"/>
        <v>321.951168</v>
      </c>
      <c r="L28" s="87">
        <v>36.456000000000003</v>
      </c>
      <c r="M28" s="87">
        <f t="shared" si="11"/>
        <v>171.23383199999998</v>
      </c>
      <c r="N28" s="87">
        <v>0</v>
      </c>
      <c r="O28" s="87">
        <f t="shared" si="12"/>
        <v>0</v>
      </c>
      <c r="P28" s="87">
        <f t="shared" si="13"/>
        <v>493.18499999999995</v>
      </c>
    </row>
    <row r="29" spans="1:16" x14ac:dyDescent="0.2">
      <c r="A29" s="84">
        <f>IF(D29=0,"",1+MAX(A$12:A28))</f>
        <v>14</v>
      </c>
      <c r="B29" s="84"/>
      <c r="C29" s="53" t="s">
        <v>74</v>
      </c>
      <c r="D29" s="27">
        <v>9.2100000000000009</v>
      </c>
      <c r="E29" s="27" t="s">
        <v>57</v>
      </c>
      <c r="F29" s="85">
        <v>0.1</v>
      </c>
      <c r="G29" s="86">
        <f t="shared" si="8"/>
        <v>10.131</v>
      </c>
      <c r="H29" s="86">
        <v>0.72</v>
      </c>
      <c r="I29" s="87">
        <v>61.2</v>
      </c>
      <c r="J29" s="86">
        <f t="shared" si="9"/>
        <v>7.2943199999999999</v>
      </c>
      <c r="K29" s="87">
        <f t="shared" si="10"/>
        <v>446.41238400000003</v>
      </c>
      <c r="L29" s="87">
        <v>13.391999999999999</v>
      </c>
      <c r="M29" s="87">
        <f t="shared" si="11"/>
        <v>135.674352</v>
      </c>
      <c r="N29" s="87">
        <v>0</v>
      </c>
      <c r="O29" s="87">
        <f t="shared" si="12"/>
        <v>0</v>
      </c>
      <c r="P29" s="87">
        <f t="shared" si="13"/>
        <v>582.08673599999997</v>
      </c>
    </row>
    <row r="30" spans="1:16" x14ac:dyDescent="0.2">
      <c r="A30" s="84">
        <f>IF(D30=0,"",1+MAX(A$12:A29))</f>
        <v>15</v>
      </c>
      <c r="B30" s="84"/>
      <c r="C30" s="53" t="s">
        <v>75</v>
      </c>
      <c r="D30" s="27">
        <v>31.96</v>
      </c>
      <c r="E30" s="27" t="s">
        <v>57</v>
      </c>
      <c r="F30" s="85">
        <v>0.1</v>
      </c>
      <c r="G30" s="86">
        <f t="shared" si="8"/>
        <v>35.155999999999999</v>
      </c>
      <c r="H30" s="86">
        <v>1.52</v>
      </c>
      <c r="I30" s="87">
        <v>61.2</v>
      </c>
      <c r="J30" s="86">
        <f t="shared" si="9"/>
        <v>53.43712</v>
      </c>
      <c r="K30" s="87">
        <f t="shared" si="10"/>
        <v>3270.3517440000001</v>
      </c>
      <c r="L30" s="87">
        <v>58.031999999999996</v>
      </c>
      <c r="M30" s="87">
        <f t="shared" si="11"/>
        <v>2040.1729919999998</v>
      </c>
      <c r="N30" s="87">
        <v>0</v>
      </c>
      <c r="O30" s="87">
        <f t="shared" si="12"/>
        <v>0</v>
      </c>
      <c r="P30" s="87">
        <f t="shared" si="13"/>
        <v>5310.5247359999994</v>
      </c>
    </row>
    <row r="31" spans="1:16" x14ac:dyDescent="0.2">
      <c r="A31" s="84">
        <f>IF(D31=0,"",1+MAX(A$12:A30))</f>
        <v>16</v>
      </c>
      <c r="B31" s="84"/>
      <c r="C31" s="53" t="s">
        <v>76</v>
      </c>
      <c r="D31" s="27">
        <v>5.68</v>
      </c>
      <c r="E31" s="27" t="s">
        <v>57</v>
      </c>
      <c r="F31" s="85">
        <v>0.1</v>
      </c>
      <c r="G31" s="86">
        <f t="shared" si="8"/>
        <v>6.2479999999999993</v>
      </c>
      <c r="H31" s="86">
        <v>1.04</v>
      </c>
      <c r="I31" s="87">
        <v>61.2</v>
      </c>
      <c r="J31" s="86">
        <f t="shared" si="9"/>
        <v>6.4979199999999997</v>
      </c>
      <c r="K31" s="87">
        <f t="shared" si="10"/>
        <v>397.67270400000001</v>
      </c>
      <c r="L31" s="87">
        <v>31.248000000000001</v>
      </c>
      <c r="M31" s="87">
        <f t="shared" si="11"/>
        <v>195.23750399999997</v>
      </c>
      <c r="N31" s="87">
        <v>0</v>
      </c>
      <c r="O31" s="87">
        <f t="shared" si="12"/>
        <v>0</v>
      </c>
      <c r="P31" s="87">
        <f t="shared" si="13"/>
        <v>592.91020800000001</v>
      </c>
    </row>
    <row r="32" spans="1:16" x14ac:dyDescent="0.2">
      <c r="A32" s="84">
        <f>IF(D32=0,"",1+MAX(A$12:A31))</f>
        <v>17</v>
      </c>
      <c r="B32" s="84"/>
      <c r="C32" s="53" t="s">
        <v>77</v>
      </c>
      <c r="D32" s="27">
        <v>16.829999999999998</v>
      </c>
      <c r="E32" s="27" t="s">
        <v>57</v>
      </c>
      <c r="F32" s="85">
        <v>0.1</v>
      </c>
      <c r="G32" s="86">
        <f t="shared" si="8"/>
        <v>18.512999999999998</v>
      </c>
      <c r="H32" s="86">
        <v>2.3199999999999998</v>
      </c>
      <c r="I32" s="87">
        <v>61.2</v>
      </c>
      <c r="J32" s="86">
        <f t="shared" si="9"/>
        <v>42.95015999999999</v>
      </c>
      <c r="K32" s="87">
        <f t="shared" si="10"/>
        <v>2628.5497919999993</v>
      </c>
      <c r="L32" s="87">
        <v>151.77600000000001</v>
      </c>
      <c r="M32" s="87">
        <f t="shared" si="11"/>
        <v>2809.829088</v>
      </c>
      <c r="N32" s="87">
        <v>0</v>
      </c>
      <c r="O32" s="87">
        <f t="shared" si="12"/>
        <v>0</v>
      </c>
      <c r="P32" s="87">
        <f t="shared" si="13"/>
        <v>5438.3788799999993</v>
      </c>
    </row>
    <row r="33" spans="1:16" x14ac:dyDescent="0.2">
      <c r="A33" s="84">
        <f>IF(D33=0,"",1+MAX(A$12:A32))</f>
        <v>18</v>
      </c>
      <c r="B33" s="84"/>
      <c r="C33" s="53" t="s">
        <v>78</v>
      </c>
      <c r="D33" s="27">
        <v>69.239999999999995</v>
      </c>
      <c r="E33" s="27" t="s">
        <v>57</v>
      </c>
      <c r="F33" s="85">
        <v>0.1</v>
      </c>
      <c r="G33" s="86">
        <f t="shared" si="8"/>
        <v>76.163999999999987</v>
      </c>
      <c r="H33" s="86">
        <v>1.52</v>
      </c>
      <c r="I33" s="87">
        <v>61.2</v>
      </c>
      <c r="J33" s="86">
        <f t="shared" si="9"/>
        <v>115.76927999999998</v>
      </c>
      <c r="K33" s="87">
        <f t="shared" si="10"/>
        <v>7085.0799359999992</v>
      </c>
      <c r="L33" s="87">
        <v>62.496000000000002</v>
      </c>
      <c r="M33" s="87">
        <f t="shared" si="11"/>
        <v>4759.9453439999997</v>
      </c>
      <c r="N33" s="87">
        <v>0</v>
      </c>
      <c r="O33" s="87">
        <f t="shared" si="12"/>
        <v>0</v>
      </c>
      <c r="P33" s="87">
        <f t="shared" si="13"/>
        <v>11845.025279999998</v>
      </c>
    </row>
    <row r="34" spans="1:16" x14ac:dyDescent="0.2">
      <c r="A34" s="84">
        <f>IF(D34=0,"",1+MAX(A$12:A33))</f>
        <v>19</v>
      </c>
      <c r="B34" s="84"/>
      <c r="C34" s="53" t="s">
        <v>79</v>
      </c>
      <c r="D34" s="27">
        <v>86.17</v>
      </c>
      <c r="E34" s="27" t="s">
        <v>57</v>
      </c>
      <c r="F34" s="85">
        <v>0.1</v>
      </c>
      <c r="G34" s="86">
        <f t="shared" si="8"/>
        <v>94.787000000000006</v>
      </c>
      <c r="H34" s="86">
        <v>1.76</v>
      </c>
      <c r="I34" s="87">
        <v>61.2</v>
      </c>
      <c r="J34" s="86">
        <f t="shared" si="9"/>
        <v>166.82512</v>
      </c>
      <c r="K34" s="87">
        <f t="shared" si="10"/>
        <v>10209.697344</v>
      </c>
      <c r="L34" s="87">
        <v>89.28</v>
      </c>
      <c r="M34" s="87">
        <f t="shared" si="11"/>
        <v>8462.5833600000005</v>
      </c>
      <c r="N34" s="87">
        <v>0</v>
      </c>
      <c r="O34" s="87">
        <f t="shared" si="12"/>
        <v>0</v>
      </c>
      <c r="P34" s="87">
        <f t="shared" si="13"/>
        <v>18672.280704000001</v>
      </c>
    </row>
    <row r="35" spans="1:16" s="3" customFormat="1" ht="15" x14ac:dyDescent="0.2">
      <c r="A35" s="84" t="str">
        <f>IF(E35=0,"",1+MAX(A20:A23))</f>
        <v/>
      </c>
      <c r="B35" s="28"/>
      <c r="C35" s="78" t="s">
        <v>63</v>
      </c>
      <c r="D35" s="27"/>
      <c r="E35" s="27"/>
      <c r="F35" s="85"/>
      <c r="G35" s="86"/>
      <c r="H35" s="86"/>
      <c r="I35" s="87"/>
      <c r="J35" s="86"/>
      <c r="K35" s="87"/>
      <c r="L35" s="87"/>
      <c r="M35" s="87"/>
      <c r="N35" s="87"/>
      <c r="O35" s="87"/>
      <c r="P35" s="87"/>
    </row>
    <row r="36" spans="1:16" x14ac:dyDescent="0.2">
      <c r="A36" s="84">
        <f>IF(D36=0,"",1+MAX(A$12:A35))</f>
        <v>20</v>
      </c>
      <c r="B36" s="84"/>
      <c r="C36" s="53" t="s">
        <v>80</v>
      </c>
      <c r="D36" s="27">
        <v>1967</v>
      </c>
      <c r="E36" s="27" t="s">
        <v>53</v>
      </c>
      <c r="F36" s="85">
        <v>0.1</v>
      </c>
      <c r="G36" s="86">
        <f t="shared" ref="G36" si="14">(F36*D36)+D36</f>
        <v>2163.6999999999998</v>
      </c>
      <c r="H36" s="86">
        <v>5.8000000000000003E-2</v>
      </c>
      <c r="I36" s="87">
        <v>61.2</v>
      </c>
      <c r="J36" s="86">
        <f t="shared" ref="J36" si="15">H36*G36</f>
        <v>125.49459999999999</v>
      </c>
      <c r="K36" s="87">
        <f t="shared" ref="K36" si="16">I36*J36</f>
        <v>7680.2695199999998</v>
      </c>
      <c r="L36" s="87">
        <v>1.1399999999999999</v>
      </c>
      <c r="M36" s="87">
        <f t="shared" ref="M36" si="17">L36*G36</f>
        <v>2466.6179999999995</v>
      </c>
      <c r="N36" s="87">
        <v>0</v>
      </c>
      <c r="O36" s="87">
        <f t="shared" ref="O36" si="18">N36*G36</f>
        <v>0</v>
      </c>
      <c r="P36" s="87">
        <f t="shared" ref="P36" si="19">IF(D36="","",(K36+M36+O36))</f>
        <v>10146.88752</v>
      </c>
    </row>
    <row r="37" spans="1:16" s="3" customFormat="1" ht="15" x14ac:dyDescent="0.2">
      <c r="A37" s="84" t="str">
        <f>IF(E37=0,"",1+MAX(A20:A36))</f>
        <v/>
      </c>
      <c r="B37" s="28"/>
      <c r="C37" s="78" t="s">
        <v>64</v>
      </c>
      <c r="D37" s="27"/>
      <c r="E37" s="27"/>
      <c r="F37" s="85"/>
      <c r="G37" s="86"/>
      <c r="H37" s="86"/>
      <c r="I37" s="87"/>
      <c r="J37" s="86"/>
      <c r="K37" s="87"/>
      <c r="L37" s="87"/>
      <c r="M37" s="87"/>
      <c r="N37" s="87"/>
      <c r="O37" s="87"/>
      <c r="P37" s="87"/>
    </row>
    <row r="38" spans="1:16" x14ac:dyDescent="0.2">
      <c r="A38" s="84">
        <f>IF(D38=0,"",1+MAX(A$12:A37))</f>
        <v>21</v>
      </c>
      <c r="B38" s="84"/>
      <c r="C38" s="53" t="s">
        <v>81</v>
      </c>
      <c r="D38" s="27">
        <v>294.94</v>
      </c>
      <c r="E38" s="27" t="s">
        <v>57</v>
      </c>
      <c r="F38" s="85">
        <v>0.1</v>
      </c>
      <c r="G38" s="86">
        <f t="shared" ref="G38:G43" si="20">(F38*D38)+D38</f>
        <v>324.43399999999997</v>
      </c>
      <c r="H38" s="86">
        <v>0.7</v>
      </c>
      <c r="I38" s="87">
        <v>61.2</v>
      </c>
      <c r="J38" s="86">
        <f t="shared" ref="J38:J43" si="21">H38*G38</f>
        <v>227.10379999999995</v>
      </c>
      <c r="K38" s="87">
        <f t="shared" ref="K38:K43" si="22">I38*J38</f>
        <v>13898.752559999997</v>
      </c>
      <c r="L38" s="87">
        <v>120.18666666666667</v>
      </c>
      <c r="M38" s="87">
        <f t="shared" ref="M38:M43" si="23">L38*G38</f>
        <v>38992.641013333327</v>
      </c>
      <c r="N38" s="87">
        <v>0</v>
      </c>
      <c r="O38" s="87">
        <f t="shared" ref="O38:O43" si="24">N38*G38</f>
        <v>0</v>
      </c>
      <c r="P38" s="87">
        <f t="shared" ref="P38:P43" si="25">IF(D38="","",(K38+M38+O38))</f>
        <v>52891.39357333332</v>
      </c>
    </row>
    <row r="39" spans="1:16" x14ac:dyDescent="0.2">
      <c r="A39" s="84">
        <f>IF(D39=0,"",1+MAX(A$12:A38))</f>
        <v>22</v>
      </c>
      <c r="B39" s="84"/>
      <c r="C39" s="53" t="s">
        <v>82</v>
      </c>
      <c r="D39" s="27">
        <v>103.58</v>
      </c>
      <c r="E39" s="27" t="s">
        <v>57</v>
      </c>
      <c r="F39" s="85">
        <v>0.1</v>
      </c>
      <c r="G39" s="86">
        <f t="shared" si="20"/>
        <v>113.938</v>
      </c>
      <c r="H39" s="86">
        <v>0.63</v>
      </c>
      <c r="I39" s="87">
        <v>61.2</v>
      </c>
      <c r="J39" s="86">
        <f t="shared" si="21"/>
        <v>71.780940000000001</v>
      </c>
      <c r="K39" s="87">
        <f t="shared" si="22"/>
        <v>4392.993528</v>
      </c>
      <c r="L39" s="87">
        <v>90.14</v>
      </c>
      <c r="M39" s="87">
        <f t="shared" si="23"/>
        <v>10270.37132</v>
      </c>
      <c r="N39" s="87">
        <v>0</v>
      </c>
      <c r="O39" s="87">
        <f t="shared" si="24"/>
        <v>0</v>
      </c>
      <c r="P39" s="87">
        <f t="shared" si="25"/>
        <v>14663.364848000001</v>
      </c>
    </row>
    <row r="40" spans="1:16" x14ac:dyDescent="0.2">
      <c r="A40" s="84">
        <f>IF(D40=0,"",1+MAX(A$12:A39))</f>
        <v>23</v>
      </c>
      <c r="B40" s="84"/>
      <c r="C40" s="53" t="s">
        <v>83</v>
      </c>
      <c r="D40" s="27">
        <v>6.67</v>
      </c>
      <c r="E40" s="27" t="s">
        <v>57</v>
      </c>
      <c r="F40" s="85">
        <v>0.1</v>
      </c>
      <c r="G40" s="86">
        <f t="shared" si="20"/>
        <v>7.3369999999999997</v>
      </c>
      <c r="H40" s="86">
        <v>0.14499999999999999</v>
      </c>
      <c r="I40" s="87">
        <v>61.2</v>
      </c>
      <c r="J40" s="86">
        <f t="shared" si="21"/>
        <v>1.0638649999999998</v>
      </c>
      <c r="K40" s="87">
        <f t="shared" si="22"/>
        <v>65.108537999999996</v>
      </c>
      <c r="L40" s="87">
        <v>12.69</v>
      </c>
      <c r="M40" s="87">
        <f t="shared" si="23"/>
        <v>93.106529999999992</v>
      </c>
      <c r="N40" s="87">
        <v>0</v>
      </c>
      <c r="O40" s="87">
        <f t="shared" si="24"/>
        <v>0</v>
      </c>
      <c r="P40" s="87">
        <f t="shared" si="25"/>
        <v>158.21506799999997</v>
      </c>
    </row>
    <row r="41" spans="1:16" x14ac:dyDescent="0.2">
      <c r="A41" s="84">
        <f>IF(D41=0,"",1+MAX(A$12:A40))</f>
        <v>24</v>
      </c>
      <c r="B41" s="84"/>
      <c r="C41" s="53" t="s">
        <v>84</v>
      </c>
      <c r="D41" s="27">
        <v>186.94</v>
      </c>
      <c r="E41" s="27" t="s">
        <v>57</v>
      </c>
      <c r="F41" s="85">
        <v>0.1</v>
      </c>
      <c r="G41" s="86">
        <f t="shared" si="20"/>
        <v>205.63399999999999</v>
      </c>
      <c r="H41" s="86">
        <v>0.124</v>
      </c>
      <c r="I41" s="87">
        <v>61.2</v>
      </c>
      <c r="J41" s="86">
        <f t="shared" si="21"/>
        <v>25.498615999999998</v>
      </c>
      <c r="K41" s="87">
        <f t="shared" si="22"/>
        <v>1560.5152992000001</v>
      </c>
      <c r="L41" s="87">
        <v>9.1</v>
      </c>
      <c r="M41" s="87">
        <f t="shared" si="23"/>
        <v>1871.2693999999999</v>
      </c>
      <c r="N41" s="87">
        <v>0</v>
      </c>
      <c r="O41" s="87">
        <f t="shared" si="24"/>
        <v>0</v>
      </c>
      <c r="P41" s="87">
        <f t="shared" si="25"/>
        <v>3431.7846992</v>
      </c>
    </row>
    <row r="42" spans="1:16" x14ac:dyDescent="0.2">
      <c r="A42" s="84">
        <f>IF(D42=0,"",1+MAX(A$12:A41))</f>
        <v>25</v>
      </c>
      <c r="B42" s="84"/>
      <c r="C42" s="53" t="s">
        <v>85</v>
      </c>
      <c r="D42" s="27">
        <v>180.47</v>
      </c>
      <c r="E42" s="27" t="s">
        <v>57</v>
      </c>
      <c r="F42" s="85">
        <v>0.1</v>
      </c>
      <c r="G42" s="86">
        <f t="shared" si="20"/>
        <v>198.517</v>
      </c>
      <c r="H42" s="86">
        <v>0.3</v>
      </c>
      <c r="I42" s="87">
        <v>61.2</v>
      </c>
      <c r="J42" s="86">
        <f t="shared" si="21"/>
        <v>59.555099999999996</v>
      </c>
      <c r="K42" s="87">
        <f t="shared" si="22"/>
        <v>3644.7721200000001</v>
      </c>
      <c r="L42" s="87">
        <v>45.07</v>
      </c>
      <c r="M42" s="87">
        <f t="shared" si="23"/>
        <v>8947.1611900000007</v>
      </c>
      <c r="N42" s="87">
        <v>0</v>
      </c>
      <c r="O42" s="87">
        <f t="shared" si="24"/>
        <v>0</v>
      </c>
      <c r="P42" s="87">
        <f t="shared" si="25"/>
        <v>12591.93331</v>
      </c>
    </row>
    <row r="43" spans="1:16" x14ac:dyDescent="0.2">
      <c r="A43" s="84">
        <f>IF(D43=0,"",1+MAX(A$12:A42))</f>
        <v>26</v>
      </c>
      <c r="B43" s="84"/>
      <c r="C43" s="53" t="s">
        <v>86</v>
      </c>
      <c r="D43" s="27">
        <v>2.23</v>
      </c>
      <c r="E43" s="27" t="s">
        <v>57</v>
      </c>
      <c r="F43" s="85">
        <v>0.1</v>
      </c>
      <c r="G43" s="86">
        <f t="shared" si="20"/>
        <v>2.4529999999999998</v>
      </c>
      <c r="H43" s="86">
        <v>0.124</v>
      </c>
      <c r="I43" s="87">
        <v>61.2</v>
      </c>
      <c r="J43" s="86">
        <f t="shared" si="21"/>
        <v>0.304172</v>
      </c>
      <c r="K43" s="87">
        <f t="shared" si="22"/>
        <v>18.615326400000001</v>
      </c>
      <c r="L43" s="87">
        <v>93.1</v>
      </c>
      <c r="M43" s="87">
        <f t="shared" si="23"/>
        <v>228.37429999999998</v>
      </c>
      <c r="N43" s="87">
        <v>0</v>
      </c>
      <c r="O43" s="87">
        <f t="shared" si="24"/>
        <v>0</v>
      </c>
      <c r="P43" s="87">
        <f t="shared" si="25"/>
        <v>246.98962639999996</v>
      </c>
    </row>
    <row r="44" spans="1:16" s="3" customFormat="1" ht="15" x14ac:dyDescent="0.2">
      <c r="A44" s="84" t="str">
        <f>IF(E44=0,"",1+MAX(A22:A38))</f>
        <v/>
      </c>
      <c r="B44" s="28"/>
      <c r="C44" s="78" t="s">
        <v>87</v>
      </c>
      <c r="D44" s="27"/>
      <c r="E44" s="27"/>
      <c r="F44" s="85"/>
      <c r="G44" s="86"/>
      <c r="H44" s="86"/>
      <c r="I44" s="87"/>
      <c r="J44" s="86"/>
      <c r="K44" s="87"/>
      <c r="L44" s="87"/>
      <c r="M44" s="87"/>
      <c r="N44" s="87"/>
      <c r="O44" s="87"/>
      <c r="P44" s="87"/>
    </row>
    <row r="45" spans="1:16" x14ac:dyDescent="0.2">
      <c r="A45" s="84">
        <f>IF(D45=0,"",1+MAX(A$12:A44))</f>
        <v>27</v>
      </c>
      <c r="B45" s="84"/>
      <c r="C45" s="53" t="s">
        <v>88</v>
      </c>
      <c r="D45" s="27">
        <v>30</v>
      </c>
      <c r="E45" s="27" t="s">
        <v>56</v>
      </c>
      <c r="F45" s="85">
        <v>0</v>
      </c>
      <c r="G45" s="86">
        <f t="shared" ref="G45:G49" si="26">(F45*D45)+D45</f>
        <v>30</v>
      </c>
      <c r="H45" s="86">
        <v>0.78600000000000003</v>
      </c>
      <c r="I45" s="87">
        <v>61.2</v>
      </c>
      <c r="J45" s="86">
        <f t="shared" ref="J45:J49" si="27">H45*G45</f>
        <v>23.580000000000002</v>
      </c>
      <c r="K45" s="87">
        <f t="shared" ref="K45:K49" si="28">I45*J45</f>
        <v>1443.0960000000002</v>
      </c>
      <c r="L45" s="87">
        <v>32.74</v>
      </c>
      <c r="M45" s="87">
        <f t="shared" ref="M45:M49" si="29">L45*G45</f>
        <v>982.2</v>
      </c>
      <c r="N45" s="87">
        <v>0</v>
      </c>
      <c r="O45" s="87">
        <f t="shared" ref="O45:O49" si="30">N45*G45</f>
        <v>0</v>
      </c>
      <c r="P45" s="87">
        <f t="shared" ref="P45:P49" si="31">IF(D45="","",(K45+M45+O45))</f>
        <v>2425.2960000000003</v>
      </c>
    </row>
    <row r="46" spans="1:16" x14ac:dyDescent="0.2">
      <c r="A46" s="84">
        <f>IF(D46=0,"",1+MAX(A$12:A45))</f>
        <v>28</v>
      </c>
      <c r="B46" s="84"/>
      <c r="C46" s="53" t="s">
        <v>89</v>
      </c>
      <c r="D46" s="27">
        <v>27</v>
      </c>
      <c r="E46" s="27" t="s">
        <v>56</v>
      </c>
      <c r="F46" s="85">
        <v>0</v>
      </c>
      <c r="G46" s="86">
        <f t="shared" si="26"/>
        <v>27</v>
      </c>
      <c r="H46" s="86">
        <v>0.98199999999999998</v>
      </c>
      <c r="I46" s="87">
        <v>61.2</v>
      </c>
      <c r="J46" s="86">
        <f t="shared" si="27"/>
        <v>26.513999999999999</v>
      </c>
      <c r="K46" s="87">
        <f t="shared" si="28"/>
        <v>1622.6568</v>
      </c>
      <c r="L46" s="87">
        <v>36.979999999999997</v>
      </c>
      <c r="M46" s="87">
        <f t="shared" si="29"/>
        <v>998.45999999999992</v>
      </c>
      <c r="N46" s="87">
        <v>0</v>
      </c>
      <c r="O46" s="87">
        <f t="shared" si="30"/>
        <v>0</v>
      </c>
      <c r="P46" s="87">
        <f t="shared" si="31"/>
        <v>2621.1167999999998</v>
      </c>
    </row>
    <row r="47" spans="1:16" x14ac:dyDescent="0.2">
      <c r="A47" s="84">
        <f>IF(D47=0,"",1+MAX(A$12:A46))</f>
        <v>29</v>
      </c>
      <c r="B47" s="84"/>
      <c r="C47" s="53" t="s">
        <v>90</v>
      </c>
      <c r="D47" s="27">
        <v>9</v>
      </c>
      <c r="E47" s="27" t="s">
        <v>56</v>
      </c>
      <c r="F47" s="85">
        <v>0</v>
      </c>
      <c r="G47" s="86">
        <f t="shared" si="26"/>
        <v>9</v>
      </c>
      <c r="H47" s="86">
        <v>0.98199999999999998</v>
      </c>
      <c r="I47" s="87">
        <v>61.2</v>
      </c>
      <c r="J47" s="86">
        <f t="shared" si="27"/>
        <v>8.8379999999999992</v>
      </c>
      <c r="K47" s="87">
        <f t="shared" si="28"/>
        <v>540.88559999999995</v>
      </c>
      <c r="L47" s="87">
        <v>36.979999999999997</v>
      </c>
      <c r="M47" s="87">
        <f t="shared" si="29"/>
        <v>332.82</v>
      </c>
      <c r="N47" s="87">
        <v>0</v>
      </c>
      <c r="O47" s="87">
        <f t="shared" si="30"/>
        <v>0</v>
      </c>
      <c r="P47" s="87">
        <f t="shared" si="31"/>
        <v>873.7056</v>
      </c>
    </row>
    <row r="48" spans="1:16" x14ac:dyDescent="0.2">
      <c r="A48" s="84">
        <f>IF(D48=0,"",1+MAX(A$12:A47))</f>
        <v>30</v>
      </c>
      <c r="B48" s="84"/>
      <c r="C48" s="53" t="s">
        <v>91</v>
      </c>
      <c r="D48" s="27">
        <v>7</v>
      </c>
      <c r="E48" s="27" t="s">
        <v>56</v>
      </c>
      <c r="F48" s="85">
        <v>0</v>
      </c>
      <c r="G48" s="86">
        <f t="shared" si="26"/>
        <v>7</v>
      </c>
      <c r="H48" s="86">
        <v>0.78600000000000003</v>
      </c>
      <c r="I48" s="87">
        <v>61.2</v>
      </c>
      <c r="J48" s="86">
        <f t="shared" si="27"/>
        <v>5.5020000000000007</v>
      </c>
      <c r="K48" s="87">
        <f t="shared" si="28"/>
        <v>336.72240000000005</v>
      </c>
      <c r="L48" s="87">
        <v>32.74</v>
      </c>
      <c r="M48" s="87">
        <f t="shared" si="29"/>
        <v>229.18</v>
      </c>
      <c r="N48" s="87">
        <v>0</v>
      </c>
      <c r="O48" s="87">
        <f t="shared" si="30"/>
        <v>0</v>
      </c>
      <c r="P48" s="87">
        <f t="shared" si="31"/>
        <v>565.90240000000006</v>
      </c>
    </row>
    <row r="49" spans="1:16" x14ac:dyDescent="0.2">
      <c r="A49" s="84">
        <f>IF(D49=0,"",1+MAX(A$12:A48))</f>
        <v>31</v>
      </c>
      <c r="B49" s="84"/>
      <c r="C49" s="53" t="s">
        <v>92</v>
      </c>
      <c r="D49" s="27">
        <v>17</v>
      </c>
      <c r="E49" s="27" t="s">
        <v>56</v>
      </c>
      <c r="F49" s="85">
        <v>0</v>
      </c>
      <c r="G49" s="86">
        <f t="shared" si="26"/>
        <v>17</v>
      </c>
      <c r="H49" s="86">
        <v>1.5720000000000001</v>
      </c>
      <c r="I49" s="87">
        <v>61.2</v>
      </c>
      <c r="J49" s="86">
        <f t="shared" si="27"/>
        <v>26.724</v>
      </c>
      <c r="K49" s="87">
        <f t="shared" si="28"/>
        <v>1635.5088000000001</v>
      </c>
      <c r="L49" s="87">
        <v>74.86</v>
      </c>
      <c r="M49" s="87">
        <f t="shared" si="29"/>
        <v>1272.6199999999999</v>
      </c>
      <c r="N49" s="87">
        <v>0</v>
      </c>
      <c r="O49" s="87">
        <f t="shared" si="30"/>
        <v>0</v>
      </c>
      <c r="P49" s="87">
        <f t="shared" si="31"/>
        <v>2908.1288</v>
      </c>
    </row>
    <row r="50" spans="1:16" s="3" customFormat="1" ht="15" x14ac:dyDescent="0.2">
      <c r="A50" s="84" t="str">
        <f>IF(E50=0,"",1+MAX(A35:A45))</f>
        <v/>
      </c>
      <c r="B50" s="28"/>
      <c r="C50" s="78" t="s">
        <v>65</v>
      </c>
      <c r="D50" s="27"/>
      <c r="E50" s="27"/>
      <c r="F50" s="85"/>
      <c r="G50" s="86"/>
      <c r="H50" s="86"/>
      <c r="I50" s="87"/>
      <c r="J50" s="86"/>
      <c r="K50" s="87"/>
      <c r="L50" s="87"/>
      <c r="M50" s="87"/>
      <c r="N50" s="87"/>
      <c r="O50" s="87"/>
      <c r="P50" s="87"/>
    </row>
    <row r="51" spans="1:16" s="3" customFormat="1" ht="28.5" x14ac:dyDescent="0.2">
      <c r="A51" s="29">
        <f>IF(D51=0,"",1+MAX(A$12:A50))</f>
        <v>32</v>
      </c>
      <c r="B51" s="28"/>
      <c r="C51" s="53" t="s">
        <v>93</v>
      </c>
      <c r="D51" s="27">
        <v>3</v>
      </c>
      <c r="E51" s="27" t="s">
        <v>56</v>
      </c>
      <c r="F51" s="85">
        <v>0</v>
      </c>
      <c r="G51" s="86">
        <f>(F51*D51)+D51</f>
        <v>3</v>
      </c>
      <c r="H51" s="86">
        <v>7.4180000000000001</v>
      </c>
      <c r="I51" s="87">
        <v>61.2</v>
      </c>
      <c r="J51" s="86">
        <f>H51*G51</f>
        <v>22.254000000000001</v>
      </c>
      <c r="K51" s="87">
        <f>I51*J51</f>
        <v>1361.9448000000002</v>
      </c>
      <c r="L51" s="87">
        <v>2026</v>
      </c>
      <c r="M51" s="87">
        <f>L51*G51</f>
        <v>6078</v>
      </c>
      <c r="N51" s="87">
        <v>0</v>
      </c>
      <c r="O51" s="87">
        <f>N51*G51</f>
        <v>0</v>
      </c>
      <c r="P51" s="87">
        <f t="shared" ref="P51:P52" si="32">IF(D51="","",(K51+M51+O51))</f>
        <v>7439.9448000000002</v>
      </c>
    </row>
    <row r="52" spans="1:16" s="3" customFormat="1" ht="57" x14ac:dyDescent="0.2">
      <c r="A52" s="96">
        <f>IF(D52=0,"",1+MAX(A$12:A51))</f>
        <v>33</v>
      </c>
      <c r="B52" s="28"/>
      <c r="C52" s="53" t="s">
        <v>94</v>
      </c>
      <c r="D52" s="27">
        <v>1</v>
      </c>
      <c r="E52" s="27" t="s">
        <v>56</v>
      </c>
      <c r="F52" s="85">
        <v>0</v>
      </c>
      <c r="G52" s="86">
        <f>(F52*D52)+D52</f>
        <v>1</v>
      </c>
      <c r="H52" s="86">
        <v>86.971999999999994</v>
      </c>
      <c r="I52" s="87">
        <v>61.2</v>
      </c>
      <c r="J52" s="86">
        <f>H52*G52</f>
        <v>86.971999999999994</v>
      </c>
      <c r="K52" s="87">
        <f>I52*J52</f>
        <v>5322.6863999999996</v>
      </c>
      <c r="L52" s="87">
        <v>30972</v>
      </c>
      <c r="M52" s="87">
        <f>L52*G52</f>
        <v>30972</v>
      </c>
      <c r="N52" s="87">
        <v>0</v>
      </c>
      <c r="O52" s="87">
        <f>N52*G52</f>
        <v>0</v>
      </c>
      <c r="P52" s="87">
        <f t="shared" si="32"/>
        <v>36294.686399999999</v>
      </c>
    </row>
    <row r="53" spans="1:16" s="3" customFormat="1" ht="15" x14ac:dyDescent="0.2">
      <c r="A53" s="84" t="str">
        <f>IF(E53=0,"",1+MAX(A37:A51))</f>
        <v/>
      </c>
      <c r="B53" s="28"/>
      <c r="C53" s="78" t="s">
        <v>66</v>
      </c>
      <c r="D53" s="27"/>
      <c r="E53" s="27"/>
      <c r="F53" s="85"/>
      <c r="G53" s="86"/>
      <c r="H53" s="86"/>
      <c r="I53" s="87"/>
      <c r="J53" s="86"/>
      <c r="K53" s="87"/>
      <c r="L53" s="87"/>
      <c r="M53" s="87"/>
      <c r="N53" s="87"/>
      <c r="O53" s="87"/>
      <c r="P53" s="87"/>
    </row>
    <row r="54" spans="1:16" s="3" customFormat="1" ht="28.5" x14ac:dyDescent="0.2">
      <c r="A54" s="29">
        <f>IF(D54=0,"",1+MAX(A$12:A53))</f>
        <v>34</v>
      </c>
      <c r="B54" s="28"/>
      <c r="C54" s="53" t="s">
        <v>95</v>
      </c>
      <c r="D54" s="27">
        <v>6</v>
      </c>
      <c r="E54" s="27" t="s">
        <v>56</v>
      </c>
      <c r="F54" s="85">
        <v>0</v>
      </c>
      <c r="G54" s="86">
        <f t="shared" ref="G54:G59" si="33">(F54*D54)+D54</f>
        <v>6</v>
      </c>
      <c r="H54" s="86">
        <v>4.9859999999999998</v>
      </c>
      <c r="I54" s="87">
        <v>61.2</v>
      </c>
      <c r="J54" s="86">
        <f t="shared" ref="J54:J59" si="34">H54*G54</f>
        <v>29.915999999999997</v>
      </c>
      <c r="K54" s="87">
        <f t="shared" ref="K54:K59" si="35">I54*J54</f>
        <v>1830.8591999999999</v>
      </c>
      <c r="L54" s="87">
        <v>418.17</v>
      </c>
      <c r="M54" s="87">
        <f t="shared" ref="M54:M59" si="36">L54*G54</f>
        <v>2509.02</v>
      </c>
      <c r="N54" s="87">
        <v>0</v>
      </c>
      <c r="O54" s="87">
        <f t="shared" ref="O54:O59" si="37">N54*G54</f>
        <v>0</v>
      </c>
      <c r="P54" s="87">
        <f t="shared" ref="P54:P59" si="38">IF(D54="","",(K54+M54+O54))</f>
        <v>4339.8791999999994</v>
      </c>
    </row>
    <row r="55" spans="1:16" s="3" customFormat="1" ht="28.5" x14ac:dyDescent="0.2">
      <c r="A55" s="96">
        <f>IF(D55=0,"",1+MAX(A$12:A54))</f>
        <v>35</v>
      </c>
      <c r="B55" s="28"/>
      <c r="C55" s="53" t="s">
        <v>96</v>
      </c>
      <c r="D55" s="27">
        <v>3</v>
      </c>
      <c r="E55" s="27" t="s">
        <v>56</v>
      </c>
      <c r="F55" s="85">
        <v>0</v>
      </c>
      <c r="G55" s="86">
        <f t="shared" si="33"/>
        <v>3</v>
      </c>
      <c r="H55" s="86">
        <v>4.9859999999999998</v>
      </c>
      <c r="I55" s="87">
        <v>61.2</v>
      </c>
      <c r="J55" s="86">
        <f t="shared" si="34"/>
        <v>14.957999999999998</v>
      </c>
      <c r="K55" s="87">
        <f t="shared" si="35"/>
        <v>915.42959999999994</v>
      </c>
      <c r="L55" s="87">
        <v>418.17</v>
      </c>
      <c r="M55" s="87">
        <f t="shared" si="36"/>
        <v>1254.51</v>
      </c>
      <c r="N55" s="87">
        <v>0</v>
      </c>
      <c r="O55" s="87">
        <f t="shared" si="37"/>
        <v>0</v>
      </c>
      <c r="P55" s="87">
        <f t="shared" si="38"/>
        <v>2169.9395999999997</v>
      </c>
    </row>
    <row r="56" spans="1:16" s="3" customFormat="1" ht="42.75" x14ac:dyDescent="0.2">
      <c r="A56" s="96">
        <f>IF(D56=0,"",1+MAX(A$12:A55))</f>
        <v>36</v>
      </c>
      <c r="B56" s="28"/>
      <c r="C56" s="53" t="s">
        <v>97</v>
      </c>
      <c r="D56" s="27">
        <v>1</v>
      </c>
      <c r="E56" s="27" t="s">
        <v>56</v>
      </c>
      <c r="F56" s="85">
        <v>0</v>
      </c>
      <c r="G56" s="86">
        <f t="shared" si="33"/>
        <v>1</v>
      </c>
      <c r="H56" s="86">
        <v>9.1120000000000001</v>
      </c>
      <c r="I56" s="87">
        <v>61.2</v>
      </c>
      <c r="J56" s="86">
        <f t="shared" si="34"/>
        <v>9.1120000000000001</v>
      </c>
      <c r="K56" s="87">
        <f t="shared" si="35"/>
        <v>557.65440000000001</v>
      </c>
      <c r="L56" s="87">
        <v>1482</v>
      </c>
      <c r="M56" s="87">
        <f t="shared" si="36"/>
        <v>1482</v>
      </c>
      <c r="N56" s="87">
        <v>0</v>
      </c>
      <c r="O56" s="87">
        <f t="shared" si="37"/>
        <v>0</v>
      </c>
      <c r="P56" s="87">
        <f t="shared" si="38"/>
        <v>2039.6543999999999</v>
      </c>
    </row>
    <row r="57" spans="1:16" s="3" customFormat="1" ht="42.75" x14ac:dyDescent="0.2">
      <c r="A57" s="96">
        <f>IF(D57=0,"",1+MAX(A$12:A56))</f>
        <v>37</v>
      </c>
      <c r="B57" s="28"/>
      <c r="C57" s="53" t="s">
        <v>98</v>
      </c>
      <c r="D57" s="27">
        <v>1</v>
      </c>
      <c r="E57" s="27" t="s">
        <v>56</v>
      </c>
      <c r="F57" s="85">
        <v>0</v>
      </c>
      <c r="G57" s="86">
        <f t="shared" si="33"/>
        <v>1</v>
      </c>
      <c r="H57" s="86">
        <v>8.4719999999999995</v>
      </c>
      <c r="I57" s="87">
        <v>61.2</v>
      </c>
      <c r="J57" s="86">
        <f t="shared" si="34"/>
        <v>8.4719999999999995</v>
      </c>
      <c r="K57" s="87">
        <f t="shared" si="35"/>
        <v>518.4864</v>
      </c>
      <c r="L57" s="87">
        <v>1457</v>
      </c>
      <c r="M57" s="87">
        <f t="shared" si="36"/>
        <v>1457</v>
      </c>
      <c r="N57" s="87">
        <v>0</v>
      </c>
      <c r="O57" s="87">
        <f t="shared" si="37"/>
        <v>0</v>
      </c>
      <c r="P57" s="87">
        <f t="shared" si="38"/>
        <v>1975.4864</v>
      </c>
    </row>
    <row r="58" spans="1:16" s="3" customFormat="1" ht="42.75" x14ac:dyDescent="0.2">
      <c r="A58" s="96">
        <f>IF(D58=0,"",1+MAX(A$12:A57))</f>
        <v>38</v>
      </c>
      <c r="B58" s="28"/>
      <c r="C58" s="53" t="s">
        <v>99</v>
      </c>
      <c r="D58" s="27">
        <v>1</v>
      </c>
      <c r="E58" s="27" t="s">
        <v>56</v>
      </c>
      <c r="F58" s="85">
        <v>0</v>
      </c>
      <c r="G58" s="86">
        <f t="shared" si="33"/>
        <v>1</v>
      </c>
      <c r="H58" s="86">
        <v>8.4719999999999995</v>
      </c>
      <c r="I58" s="87">
        <v>61.2</v>
      </c>
      <c r="J58" s="86">
        <f t="shared" si="34"/>
        <v>8.4719999999999995</v>
      </c>
      <c r="K58" s="87">
        <f t="shared" si="35"/>
        <v>518.4864</v>
      </c>
      <c r="L58" s="87">
        <v>1457</v>
      </c>
      <c r="M58" s="87">
        <f t="shared" si="36"/>
        <v>1457</v>
      </c>
      <c r="N58" s="87">
        <v>0</v>
      </c>
      <c r="O58" s="87">
        <f t="shared" si="37"/>
        <v>0</v>
      </c>
      <c r="P58" s="87">
        <f t="shared" si="38"/>
        <v>1975.4864</v>
      </c>
    </row>
    <row r="59" spans="1:16" s="3" customFormat="1" ht="42.75" x14ac:dyDescent="0.2">
      <c r="A59" s="96">
        <f>IF(D59=0,"",1+MAX(A$12:A58))</f>
        <v>39</v>
      </c>
      <c r="B59" s="28"/>
      <c r="C59" s="53" t="s">
        <v>100</v>
      </c>
      <c r="D59" s="27">
        <v>1</v>
      </c>
      <c r="E59" s="27" t="s">
        <v>56</v>
      </c>
      <c r="F59" s="85">
        <v>0</v>
      </c>
      <c r="G59" s="86">
        <f t="shared" si="33"/>
        <v>1</v>
      </c>
      <c r="H59" s="86">
        <v>15.749000000000001</v>
      </c>
      <c r="I59" s="87">
        <v>61.2</v>
      </c>
      <c r="J59" s="86">
        <f t="shared" si="34"/>
        <v>15.749000000000001</v>
      </c>
      <c r="K59" s="87">
        <f t="shared" si="35"/>
        <v>963.83880000000011</v>
      </c>
      <c r="L59" s="87">
        <v>2714.38</v>
      </c>
      <c r="M59" s="87">
        <f t="shared" si="36"/>
        <v>2714.38</v>
      </c>
      <c r="N59" s="87">
        <v>0</v>
      </c>
      <c r="O59" s="87">
        <f t="shared" si="37"/>
        <v>0</v>
      </c>
      <c r="P59" s="87">
        <f t="shared" si="38"/>
        <v>3678.2188000000001</v>
      </c>
    </row>
    <row r="60" spans="1:16" s="3" customFormat="1" ht="15" x14ac:dyDescent="0.2">
      <c r="A60" s="96"/>
      <c r="B60" s="28"/>
      <c r="C60" s="78" t="s">
        <v>113</v>
      </c>
      <c r="D60" s="27"/>
      <c r="E60" s="27"/>
      <c r="F60" s="85"/>
      <c r="G60" s="86"/>
      <c r="H60" s="86"/>
      <c r="I60" s="87"/>
      <c r="J60" s="86"/>
      <c r="K60" s="87"/>
      <c r="L60" s="87"/>
      <c r="M60" s="87"/>
      <c r="N60" s="87"/>
      <c r="O60" s="87"/>
      <c r="P60" s="87"/>
    </row>
    <row r="61" spans="1:16" s="3" customFormat="1" ht="28.5" x14ac:dyDescent="0.2">
      <c r="A61" s="96">
        <f>IF(D61=0,"",1+MAX(A$12:A60))</f>
        <v>40</v>
      </c>
      <c r="B61" s="28"/>
      <c r="C61" s="53" t="s">
        <v>114</v>
      </c>
      <c r="D61" s="27">
        <v>2</v>
      </c>
      <c r="E61" s="27" t="s">
        <v>56</v>
      </c>
      <c r="F61" s="85">
        <v>0</v>
      </c>
      <c r="G61" s="86">
        <f>(F61*D61)+D61</f>
        <v>2</v>
      </c>
      <c r="H61" s="86">
        <v>17.859000000000002</v>
      </c>
      <c r="I61" s="87">
        <v>61.2</v>
      </c>
      <c r="J61" s="86">
        <f>H61*G61</f>
        <v>35.718000000000004</v>
      </c>
      <c r="K61" s="87">
        <f>I61*J61</f>
        <v>2185.9416000000001</v>
      </c>
      <c r="L61" s="87">
        <v>4986.72</v>
      </c>
      <c r="M61" s="87">
        <f>L61*G61</f>
        <v>9973.44</v>
      </c>
      <c r="N61" s="87">
        <v>0</v>
      </c>
      <c r="O61" s="87">
        <f>N61*G61</f>
        <v>0</v>
      </c>
      <c r="P61" s="87">
        <f t="shared" ref="P61:P62" si="39">IF(D61="","",(K61+M61+O61))</f>
        <v>12159.381600000001</v>
      </c>
    </row>
    <row r="62" spans="1:16" s="3" customFormat="1" ht="28.5" x14ac:dyDescent="0.2">
      <c r="A62" s="96">
        <f>IF(D62=0,"",1+MAX(A$12:A61))</f>
        <v>41</v>
      </c>
      <c r="B62" s="28"/>
      <c r="C62" s="53" t="s">
        <v>115</v>
      </c>
      <c r="D62" s="27">
        <v>1</v>
      </c>
      <c r="E62" s="27" t="s">
        <v>56</v>
      </c>
      <c r="F62" s="85">
        <v>0</v>
      </c>
      <c r="G62" s="86">
        <f>(F62*D62)+D62</f>
        <v>1</v>
      </c>
      <c r="H62" s="86">
        <v>13.472</v>
      </c>
      <c r="I62" s="87">
        <v>61.2</v>
      </c>
      <c r="J62" s="86">
        <f>H62*G62</f>
        <v>13.472</v>
      </c>
      <c r="K62" s="87">
        <f>I62*J62</f>
        <v>824.4864</v>
      </c>
      <c r="L62" s="87">
        <v>3462.75</v>
      </c>
      <c r="M62" s="87">
        <f>L62*G62</f>
        <v>3462.75</v>
      </c>
      <c r="N62" s="87">
        <v>0</v>
      </c>
      <c r="O62" s="87">
        <f>N62*G62</f>
        <v>0</v>
      </c>
      <c r="P62" s="87">
        <f t="shared" si="39"/>
        <v>4287.2363999999998</v>
      </c>
    </row>
    <row r="63" spans="1:16" s="3" customFormat="1" ht="15" x14ac:dyDescent="0.2">
      <c r="A63" s="96"/>
      <c r="B63" s="28"/>
      <c r="C63" s="78" t="s">
        <v>116</v>
      </c>
      <c r="D63" s="27"/>
      <c r="E63" s="27"/>
      <c r="F63" s="85"/>
      <c r="G63" s="86"/>
      <c r="H63" s="86"/>
      <c r="I63" s="87"/>
      <c r="J63" s="86"/>
      <c r="K63" s="87"/>
      <c r="L63" s="87"/>
      <c r="M63" s="87"/>
      <c r="N63" s="87"/>
      <c r="O63" s="87"/>
      <c r="P63" s="87"/>
    </row>
    <row r="64" spans="1:16" s="3" customFormat="1" ht="28.5" x14ac:dyDescent="0.2">
      <c r="A64" s="96">
        <f>IF(D64=0,"",1+MAX(A$12:A63))</f>
        <v>42</v>
      </c>
      <c r="B64" s="28"/>
      <c r="C64" s="53" t="s">
        <v>117</v>
      </c>
      <c r="D64" s="27">
        <v>7</v>
      </c>
      <c r="E64" s="27" t="s">
        <v>56</v>
      </c>
      <c r="F64" s="85">
        <v>0</v>
      </c>
      <c r="G64" s="86">
        <f t="shared" ref="G64:G81" si="40">(F64*D64)+D64</f>
        <v>7</v>
      </c>
      <c r="H64" s="86">
        <v>1.294</v>
      </c>
      <c r="I64" s="87">
        <v>61.2</v>
      </c>
      <c r="J64" s="86">
        <f t="shared" ref="J64:J81" si="41">H64*G64</f>
        <v>9.0579999999999998</v>
      </c>
      <c r="K64" s="87">
        <f t="shared" ref="K64:K81" si="42">I64*J64</f>
        <v>554.34960000000001</v>
      </c>
      <c r="L64" s="87">
        <v>55.98</v>
      </c>
      <c r="M64" s="87">
        <f t="shared" ref="M64:M81" si="43">L64*G64</f>
        <v>391.85999999999996</v>
      </c>
      <c r="N64" s="87">
        <v>0</v>
      </c>
      <c r="O64" s="87">
        <f t="shared" ref="O64:O81" si="44">N64*G64</f>
        <v>0</v>
      </c>
      <c r="P64" s="87">
        <f t="shared" ref="P64:P81" si="45">IF(D64="","",(K64+M64+O64))</f>
        <v>946.20959999999991</v>
      </c>
    </row>
    <row r="65" spans="1:16" s="3" customFormat="1" ht="28.5" x14ac:dyDescent="0.2">
      <c r="A65" s="96">
        <f>IF(D65=0,"",1+MAX(A$12:A64))</f>
        <v>43</v>
      </c>
      <c r="B65" s="28"/>
      <c r="C65" s="53" t="s">
        <v>118</v>
      </c>
      <c r="D65" s="27">
        <v>2</v>
      </c>
      <c r="E65" s="27" t="s">
        <v>56</v>
      </c>
      <c r="F65" s="85">
        <v>0</v>
      </c>
      <c r="G65" s="86">
        <f t="shared" si="40"/>
        <v>2</v>
      </c>
      <c r="H65" s="86">
        <v>1.5980000000000001</v>
      </c>
      <c r="I65" s="87">
        <v>61.2</v>
      </c>
      <c r="J65" s="86">
        <f t="shared" si="41"/>
        <v>3.1960000000000002</v>
      </c>
      <c r="K65" s="87">
        <f t="shared" si="42"/>
        <v>195.59520000000003</v>
      </c>
      <c r="L65" s="87">
        <v>62.27</v>
      </c>
      <c r="M65" s="87">
        <f t="shared" si="43"/>
        <v>124.54</v>
      </c>
      <c r="N65" s="87">
        <v>0</v>
      </c>
      <c r="O65" s="87">
        <f t="shared" si="44"/>
        <v>0</v>
      </c>
      <c r="P65" s="87">
        <f t="shared" si="45"/>
        <v>320.13520000000005</v>
      </c>
    </row>
    <row r="66" spans="1:16" s="3" customFormat="1" ht="28.5" x14ac:dyDescent="0.2">
      <c r="A66" s="96">
        <f>IF(D66=0,"",1+MAX(A$12:A65))</f>
        <v>44</v>
      </c>
      <c r="B66" s="28"/>
      <c r="C66" s="53" t="s">
        <v>119</v>
      </c>
      <c r="D66" s="27">
        <v>7</v>
      </c>
      <c r="E66" s="27" t="s">
        <v>56</v>
      </c>
      <c r="F66" s="85">
        <v>0</v>
      </c>
      <c r="G66" s="86">
        <f t="shared" si="40"/>
        <v>7</v>
      </c>
      <c r="H66" s="86">
        <v>1.847</v>
      </c>
      <c r="I66" s="87">
        <v>61.2</v>
      </c>
      <c r="J66" s="86">
        <f t="shared" si="41"/>
        <v>12.929</v>
      </c>
      <c r="K66" s="87">
        <f t="shared" si="42"/>
        <v>791.25480000000005</v>
      </c>
      <c r="L66" s="87">
        <v>79.900000000000006</v>
      </c>
      <c r="M66" s="87">
        <f t="shared" si="43"/>
        <v>559.30000000000007</v>
      </c>
      <c r="N66" s="87">
        <v>0</v>
      </c>
      <c r="O66" s="87">
        <f t="shared" si="44"/>
        <v>0</v>
      </c>
      <c r="P66" s="87">
        <f t="shared" si="45"/>
        <v>1350.5548000000001</v>
      </c>
    </row>
    <row r="67" spans="1:16" s="3" customFormat="1" ht="28.5" x14ac:dyDescent="0.2">
      <c r="A67" s="96">
        <f>IF(D67=0,"",1+MAX(A$12:A66))</f>
        <v>45</v>
      </c>
      <c r="B67" s="28"/>
      <c r="C67" s="53" t="s">
        <v>120</v>
      </c>
      <c r="D67" s="27">
        <v>6</v>
      </c>
      <c r="E67" s="27" t="s">
        <v>56</v>
      </c>
      <c r="F67" s="85">
        <v>0</v>
      </c>
      <c r="G67" s="86">
        <f t="shared" si="40"/>
        <v>6</v>
      </c>
      <c r="H67" s="86">
        <v>1.847</v>
      </c>
      <c r="I67" s="87">
        <v>61.2</v>
      </c>
      <c r="J67" s="86">
        <f t="shared" si="41"/>
        <v>11.082000000000001</v>
      </c>
      <c r="K67" s="87">
        <f t="shared" si="42"/>
        <v>678.21840000000009</v>
      </c>
      <c r="L67" s="87">
        <v>79.900000000000006</v>
      </c>
      <c r="M67" s="87">
        <f t="shared" si="43"/>
        <v>479.40000000000003</v>
      </c>
      <c r="N67" s="87">
        <v>0</v>
      </c>
      <c r="O67" s="87">
        <f t="shared" si="44"/>
        <v>0</v>
      </c>
      <c r="P67" s="87">
        <f t="shared" si="45"/>
        <v>1157.6184000000001</v>
      </c>
    </row>
    <row r="68" spans="1:16" s="3" customFormat="1" ht="28.5" x14ac:dyDescent="0.2">
      <c r="A68" s="96">
        <f>IF(D68=0,"",1+MAX(A$12:A67))</f>
        <v>46</v>
      </c>
      <c r="B68" s="28"/>
      <c r="C68" s="53" t="s">
        <v>121</v>
      </c>
      <c r="D68" s="27">
        <v>2</v>
      </c>
      <c r="E68" s="27" t="s">
        <v>56</v>
      </c>
      <c r="F68" s="85">
        <v>0</v>
      </c>
      <c r="G68" s="86">
        <f t="shared" si="40"/>
        <v>2</v>
      </c>
      <c r="H68" s="86">
        <v>1.847</v>
      </c>
      <c r="I68" s="87">
        <v>61.2</v>
      </c>
      <c r="J68" s="86">
        <f t="shared" si="41"/>
        <v>3.694</v>
      </c>
      <c r="K68" s="87">
        <f t="shared" si="42"/>
        <v>226.0728</v>
      </c>
      <c r="L68" s="87">
        <v>79.900000000000006</v>
      </c>
      <c r="M68" s="87">
        <f t="shared" si="43"/>
        <v>159.80000000000001</v>
      </c>
      <c r="N68" s="87">
        <v>0</v>
      </c>
      <c r="O68" s="87">
        <f t="shared" si="44"/>
        <v>0</v>
      </c>
      <c r="P68" s="87">
        <f t="shared" si="45"/>
        <v>385.87279999999998</v>
      </c>
    </row>
    <row r="69" spans="1:16" s="3" customFormat="1" ht="28.5" x14ac:dyDescent="0.2">
      <c r="A69" s="96">
        <f>IF(D69=0,"",1+MAX(A$12:A68))</f>
        <v>47</v>
      </c>
      <c r="B69" s="28"/>
      <c r="C69" s="53" t="s">
        <v>122</v>
      </c>
      <c r="D69" s="27">
        <v>1</v>
      </c>
      <c r="E69" s="27" t="s">
        <v>56</v>
      </c>
      <c r="F69" s="85">
        <v>0</v>
      </c>
      <c r="G69" s="86">
        <f t="shared" si="40"/>
        <v>1</v>
      </c>
      <c r="H69" s="86">
        <v>1.847</v>
      </c>
      <c r="I69" s="87">
        <v>61.2</v>
      </c>
      <c r="J69" s="86">
        <f t="shared" si="41"/>
        <v>1.847</v>
      </c>
      <c r="K69" s="87">
        <f t="shared" si="42"/>
        <v>113.0364</v>
      </c>
      <c r="L69" s="87">
        <v>79.900000000000006</v>
      </c>
      <c r="M69" s="87">
        <f t="shared" si="43"/>
        <v>79.900000000000006</v>
      </c>
      <c r="N69" s="87">
        <v>0</v>
      </c>
      <c r="O69" s="87">
        <f t="shared" si="44"/>
        <v>0</v>
      </c>
      <c r="P69" s="87">
        <f t="shared" si="45"/>
        <v>192.93639999999999</v>
      </c>
    </row>
    <row r="70" spans="1:16" s="3" customFormat="1" ht="28.5" x14ac:dyDescent="0.2">
      <c r="A70" s="96">
        <f>IF(D70=0,"",1+MAX(A$12:A69))</f>
        <v>48</v>
      </c>
      <c r="B70" s="28"/>
      <c r="C70" s="53" t="s">
        <v>123</v>
      </c>
      <c r="D70" s="27">
        <v>15</v>
      </c>
      <c r="E70" s="27" t="s">
        <v>56</v>
      </c>
      <c r="F70" s="85">
        <v>0</v>
      </c>
      <c r="G70" s="86">
        <f t="shared" si="40"/>
        <v>15</v>
      </c>
      <c r="H70" s="86">
        <v>2.1259999999999999</v>
      </c>
      <c r="I70" s="87">
        <v>61.2</v>
      </c>
      <c r="J70" s="86">
        <f t="shared" si="41"/>
        <v>31.889999999999997</v>
      </c>
      <c r="K70" s="87">
        <f t="shared" si="42"/>
        <v>1951.6679999999999</v>
      </c>
      <c r="L70" s="87">
        <v>96.36</v>
      </c>
      <c r="M70" s="87">
        <f t="shared" si="43"/>
        <v>1445.4</v>
      </c>
      <c r="N70" s="87">
        <v>0</v>
      </c>
      <c r="O70" s="87">
        <f t="shared" si="44"/>
        <v>0</v>
      </c>
      <c r="P70" s="87">
        <f t="shared" si="45"/>
        <v>3397.0680000000002</v>
      </c>
    </row>
    <row r="71" spans="1:16" s="3" customFormat="1" ht="28.5" x14ac:dyDescent="0.2">
      <c r="A71" s="96">
        <f>IF(D71=0,"",1+MAX(A$12:A70))</f>
        <v>49</v>
      </c>
      <c r="B71" s="28"/>
      <c r="C71" s="53" t="s">
        <v>124</v>
      </c>
      <c r="D71" s="27">
        <v>1</v>
      </c>
      <c r="E71" s="27" t="s">
        <v>56</v>
      </c>
      <c r="F71" s="85">
        <v>0</v>
      </c>
      <c r="G71" s="86">
        <f t="shared" si="40"/>
        <v>1</v>
      </c>
      <c r="H71" s="86">
        <v>1.3759999999999999</v>
      </c>
      <c r="I71" s="87">
        <v>61.2</v>
      </c>
      <c r="J71" s="86">
        <f t="shared" si="41"/>
        <v>1.3759999999999999</v>
      </c>
      <c r="K71" s="87">
        <f t="shared" si="42"/>
        <v>84.211199999999991</v>
      </c>
      <c r="L71" s="87">
        <v>57.25</v>
      </c>
      <c r="M71" s="87">
        <f t="shared" si="43"/>
        <v>57.25</v>
      </c>
      <c r="N71" s="87">
        <v>0</v>
      </c>
      <c r="O71" s="87">
        <f t="shared" si="44"/>
        <v>0</v>
      </c>
      <c r="P71" s="87">
        <f t="shared" si="45"/>
        <v>141.46119999999999</v>
      </c>
    </row>
    <row r="72" spans="1:16" s="3" customFormat="1" ht="28.5" x14ac:dyDescent="0.2">
      <c r="A72" s="96">
        <f>IF(D72=0,"",1+MAX(A$12:A71))</f>
        <v>50</v>
      </c>
      <c r="B72" s="28"/>
      <c r="C72" s="53" t="s">
        <v>125</v>
      </c>
      <c r="D72" s="27">
        <v>1</v>
      </c>
      <c r="E72" s="27" t="s">
        <v>56</v>
      </c>
      <c r="F72" s="85">
        <v>0</v>
      </c>
      <c r="G72" s="86">
        <f t="shared" si="40"/>
        <v>1</v>
      </c>
      <c r="H72" s="86">
        <v>1.3759999999999999</v>
      </c>
      <c r="I72" s="87">
        <v>61.2</v>
      </c>
      <c r="J72" s="86">
        <f t="shared" si="41"/>
        <v>1.3759999999999999</v>
      </c>
      <c r="K72" s="87">
        <f t="shared" si="42"/>
        <v>84.211199999999991</v>
      </c>
      <c r="L72" s="87">
        <v>57.25</v>
      </c>
      <c r="M72" s="87">
        <f t="shared" si="43"/>
        <v>57.25</v>
      </c>
      <c r="N72" s="87">
        <v>0</v>
      </c>
      <c r="O72" s="87">
        <f t="shared" si="44"/>
        <v>0</v>
      </c>
      <c r="P72" s="87">
        <f t="shared" si="45"/>
        <v>141.46119999999999</v>
      </c>
    </row>
    <row r="73" spans="1:16" s="3" customFormat="1" ht="28.5" x14ac:dyDescent="0.2">
      <c r="A73" s="96">
        <f>IF(D73=0,"",1+MAX(A$12:A72))</f>
        <v>51</v>
      </c>
      <c r="B73" s="28"/>
      <c r="C73" s="53" t="s">
        <v>126</v>
      </c>
      <c r="D73" s="27">
        <v>3</v>
      </c>
      <c r="E73" s="27" t="s">
        <v>56</v>
      </c>
      <c r="F73" s="85">
        <v>0</v>
      </c>
      <c r="G73" s="86">
        <f t="shared" si="40"/>
        <v>3</v>
      </c>
      <c r="H73" s="86">
        <v>1.3759999999999999</v>
      </c>
      <c r="I73" s="87">
        <v>61.2</v>
      </c>
      <c r="J73" s="86">
        <f t="shared" si="41"/>
        <v>4.1280000000000001</v>
      </c>
      <c r="K73" s="87">
        <f t="shared" si="42"/>
        <v>252.63360000000003</v>
      </c>
      <c r="L73" s="87">
        <v>57.25</v>
      </c>
      <c r="M73" s="87">
        <f t="shared" si="43"/>
        <v>171.75</v>
      </c>
      <c r="N73" s="87">
        <v>0</v>
      </c>
      <c r="O73" s="87">
        <f t="shared" si="44"/>
        <v>0</v>
      </c>
      <c r="P73" s="87">
        <f t="shared" si="45"/>
        <v>424.3836</v>
      </c>
    </row>
    <row r="74" spans="1:16" s="3" customFormat="1" ht="28.5" x14ac:dyDescent="0.2">
      <c r="A74" s="96">
        <f>IF(D74=0,"",1+MAX(A$12:A73))</f>
        <v>52</v>
      </c>
      <c r="B74" s="28"/>
      <c r="C74" s="53" t="s">
        <v>127</v>
      </c>
      <c r="D74" s="27">
        <v>1</v>
      </c>
      <c r="E74" s="27" t="s">
        <v>56</v>
      </c>
      <c r="F74" s="85">
        <v>0</v>
      </c>
      <c r="G74" s="86">
        <f t="shared" si="40"/>
        <v>1</v>
      </c>
      <c r="H74" s="86">
        <v>1.1539999999999999</v>
      </c>
      <c r="I74" s="87">
        <v>61.2</v>
      </c>
      <c r="J74" s="86">
        <f t="shared" si="41"/>
        <v>1.1539999999999999</v>
      </c>
      <c r="K74" s="87">
        <f t="shared" si="42"/>
        <v>70.624799999999993</v>
      </c>
      <c r="L74" s="87">
        <v>46.15</v>
      </c>
      <c r="M74" s="87">
        <f t="shared" si="43"/>
        <v>46.15</v>
      </c>
      <c r="N74" s="87">
        <v>0</v>
      </c>
      <c r="O74" s="87">
        <f t="shared" si="44"/>
        <v>0</v>
      </c>
      <c r="P74" s="87">
        <f t="shared" si="45"/>
        <v>116.7748</v>
      </c>
    </row>
    <row r="75" spans="1:16" s="3" customFormat="1" ht="28.5" x14ac:dyDescent="0.2">
      <c r="A75" s="96">
        <f>IF(D75=0,"",1+MAX(A$12:A74))</f>
        <v>53</v>
      </c>
      <c r="B75" s="28"/>
      <c r="C75" s="53" t="s">
        <v>128</v>
      </c>
      <c r="D75" s="27">
        <v>1</v>
      </c>
      <c r="E75" s="27" t="s">
        <v>56</v>
      </c>
      <c r="F75" s="85">
        <v>0</v>
      </c>
      <c r="G75" s="86">
        <f t="shared" si="40"/>
        <v>1</v>
      </c>
      <c r="H75" s="86">
        <v>1.1539999999999999</v>
      </c>
      <c r="I75" s="87">
        <v>61.2</v>
      </c>
      <c r="J75" s="86">
        <f t="shared" si="41"/>
        <v>1.1539999999999999</v>
      </c>
      <c r="K75" s="87">
        <f t="shared" si="42"/>
        <v>70.624799999999993</v>
      </c>
      <c r="L75" s="87">
        <v>46.15</v>
      </c>
      <c r="M75" s="87">
        <f t="shared" si="43"/>
        <v>46.15</v>
      </c>
      <c r="N75" s="87">
        <v>0</v>
      </c>
      <c r="O75" s="87">
        <f t="shared" si="44"/>
        <v>0</v>
      </c>
      <c r="P75" s="87">
        <f t="shared" si="45"/>
        <v>116.7748</v>
      </c>
    </row>
    <row r="76" spans="1:16" s="3" customFormat="1" ht="28.5" x14ac:dyDescent="0.2">
      <c r="A76" s="96">
        <f>IF(D76=0,"",1+MAX(A$12:A75))</f>
        <v>54</v>
      </c>
      <c r="B76" s="28"/>
      <c r="C76" s="53" t="s">
        <v>129</v>
      </c>
      <c r="D76" s="27">
        <v>1</v>
      </c>
      <c r="E76" s="27" t="s">
        <v>56</v>
      </c>
      <c r="F76" s="85">
        <v>0</v>
      </c>
      <c r="G76" s="86">
        <f t="shared" si="40"/>
        <v>1</v>
      </c>
      <c r="H76" s="86">
        <v>1.6140000000000001</v>
      </c>
      <c r="I76" s="87">
        <v>61.2</v>
      </c>
      <c r="J76" s="86">
        <f t="shared" si="41"/>
        <v>1.6140000000000001</v>
      </c>
      <c r="K76" s="87">
        <f t="shared" si="42"/>
        <v>98.776800000000009</v>
      </c>
      <c r="L76" s="87">
        <v>64.67</v>
      </c>
      <c r="M76" s="87">
        <f t="shared" si="43"/>
        <v>64.67</v>
      </c>
      <c r="N76" s="87">
        <v>0</v>
      </c>
      <c r="O76" s="87">
        <f t="shared" si="44"/>
        <v>0</v>
      </c>
      <c r="P76" s="87">
        <f t="shared" si="45"/>
        <v>163.4468</v>
      </c>
    </row>
    <row r="77" spans="1:16" s="3" customFormat="1" ht="28.5" x14ac:dyDescent="0.2">
      <c r="A77" s="96">
        <f>IF(D77=0,"",1+MAX(A$12:A76))</f>
        <v>55</v>
      </c>
      <c r="B77" s="28"/>
      <c r="C77" s="53" t="s">
        <v>130</v>
      </c>
      <c r="D77" s="27">
        <v>2</v>
      </c>
      <c r="E77" s="27" t="s">
        <v>56</v>
      </c>
      <c r="F77" s="85">
        <v>0</v>
      </c>
      <c r="G77" s="86">
        <f t="shared" si="40"/>
        <v>2</v>
      </c>
      <c r="H77" s="86">
        <v>1.298</v>
      </c>
      <c r="I77" s="87">
        <v>61.2</v>
      </c>
      <c r="J77" s="86">
        <f t="shared" si="41"/>
        <v>2.5960000000000001</v>
      </c>
      <c r="K77" s="87">
        <f t="shared" si="42"/>
        <v>158.87520000000001</v>
      </c>
      <c r="L77" s="87">
        <v>52.98</v>
      </c>
      <c r="M77" s="87">
        <f t="shared" si="43"/>
        <v>105.96</v>
      </c>
      <c r="N77" s="87">
        <v>0</v>
      </c>
      <c r="O77" s="87">
        <f t="shared" si="44"/>
        <v>0</v>
      </c>
      <c r="P77" s="87">
        <f t="shared" si="45"/>
        <v>264.83519999999999</v>
      </c>
    </row>
    <row r="78" spans="1:16" s="3" customFormat="1" ht="28.5" x14ac:dyDescent="0.2">
      <c r="A78" s="96">
        <f>IF(D78=0,"",1+MAX(A$12:A77))</f>
        <v>56</v>
      </c>
      <c r="B78" s="28"/>
      <c r="C78" s="53" t="s">
        <v>131</v>
      </c>
      <c r="D78" s="27">
        <v>1</v>
      </c>
      <c r="E78" s="27" t="s">
        <v>56</v>
      </c>
      <c r="F78" s="85">
        <v>0</v>
      </c>
      <c r="G78" s="86">
        <f t="shared" si="40"/>
        <v>1</v>
      </c>
      <c r="H78" s="86">
        <v>0.998</v>
      </c>
      <c r="I78" s="87">
        <v>61.2</v>
      </c>
      <c r="J78" s="86">
        <f t="shared" si="41"/>
        <v>0.998</v>
      </c>
      <c r="K78" s="87">
        <f t="shared" si="42"/>
        <v>61.077600000000004</v>
      </c>
      <c r="L78" s="87">
        <v>43.49</v>
      </c>
      <c r="M78" s="87">
        <f t="shared" si="43"/>
        <v>43.49</v>
      </c>
      <c r="N78" s="87">
        <v>0</v>
      </c>
      <c r="O78" s="87">
        <f t="shared" si="44"/>
        <v>0</v>
      </c>
      <c r="P78" s="87">
        <f t="shared" si="45"/>
        <v>104.5676</v>
      </c>
    </row>
    <row r="79" spans="1:16" s="3" customFormat="1" ht="28.5" x14ac:dyDescent="0.2">
      <c r="A79" s="96">
        <f>IF(D79=0,"",1+MAX(A$12:A78))</f>
        <v>57</v>
      </c>
      <c r="B79" s="28"/>
      <c r="C79" s="53" t="s">
        <v>132</v>
      </c>
      <c r="D79" s="27">
        <v>3</v>
      </c>
      <c r="E79" s="27" t="s">
        <v>56</v>
      </c>
      <c r="F79" s="85">
        <v>0</v>
      </c>
      <c r="G79" s="86">
        <f t="shared" si="40"/>
        <v>3</v>
      </c>
      <c r="H79" s="86">
        <v>2.214</v>
      </c>
      <c r="I79" s="87">
        <v>61.2</v>
      </c>
      <c r="J79" s="86">
        <f t="shared" si="41"/>
        <v>6.6419999999999995</v>
      </c>
      <c r="K79" s="87">
        <f t="shared" si="42"/>
        <v>406.49039999999997</v>
      </c>
      <c r="L79" s="87">
        <v>96.74</v>
      </c>
      <c r="M79" s="87">
        <f t="shared" si="43"/>
        <v>290.21999999999997</v>
      </c>
      <c r="N79" s="87">
        <v>0</v>
      </c>
      <c r="O79" s="87">
        <f t="shared" si="44"/>
        <v>0</v>
      </c>
      <c r="P79" s="87">
        <f t="shared" si="45"/>
        <v>696.71039999999994</v>
      </c>
    </row>
    <row r="80" spans="1:16" s="3" customFormat="1" ht="28.5" x14ac:dyDescent="0.2">
      <c r="A80" s="96">
        <f>IF(D80=0,"",1+MAX(A$12:A79))</f>
        <v>58</v>
      </c>
      <c r="B80" s="28"/>
      <c r="C80" s="53" t="s">
        <v>133</v>
      </c>
      <c r="D80" s="27">
        <v>1</v>
      </c>
      <c r="E80" s="27" t="s">
        <v>56</v>
      </c>
      <c r="F80" s="85">
        <v>0</v>
      </c>
      <c r="G80" s="86">
        <f t="shared" si="40"/>
        <v>1</v>
      </c>
      <c r="H80" s="86">
        <v>3.5960000000000001</v>
      </c>
      <c r="I80" s="87">
        <v>61.2</v>
      </c>
      <c r="J80" s="86">
        <f t="shared" si="41"/>
        <v>3.5960000000000001</v>
      </c>
      <c r="K80" s="87">
        <f t="shared" si="42"/>
        <v>220.07520000000002</v>
      </c>
      <c r="L80" s="87">
        <v>388.77</v>
      </c>
      <c r="M80" s="87">
        <f t="shared" si="43"/>
        <v>388.77</v>
      </c>
      <c r="N80" s="87">
        <v>0</v>
      </c>
      <c r="O80" s="87">
        <f t="shared" si="44"/>
        <v>0</v>
      </c>
      <c r="P80" s="87">
        <f t="shared" si="45"/>
        <v>608.84519999999998</v>
      </c>
    </row>
    <row r="81" spans="1:16" s="3" customFormat="1" ht="28.5" x14ac:dyDescent="0.2">
      <c r="A81" s="96">
        <f>IF(D81=0,"",1+MAX(A$12:A80))</f>
        <v>59</v>
      </c>
      <c r="B81" s="28"/>
      <c r="C81" s="53" t="s">
        <v>134</v>
      </c>
      <c r="D81" s="27">
        <v>1</v>
      </c>
      <c r="E81" s="27" t="s">
        <v>56</v>
      </c>
      <c r="F81" s="85">
        <v>0</v>
      </c>
      <c r="G81" s="86">
        <f t="shared" si="40"/>
        <v>1</v>
      </c>
      <c r="H81" s="86">
        <v>3.5960000000000001</v>
      </c>
      <c r="I81" s="87">
        <v>61.2</v>
      </c>
      <c r="J81" s="86">
        <f t="shared" si="41"/>
        <v>3.5960000000000001</v>
      </c>
      <c r="K81" s="87">
        <f t="shared" si="42"/>
        <v>220.07520000000002</v>
      </c>
      <c r="L81" s="87">
        <v>388.77</v>
      </c>
      <c r="M81" s="87">
        <f t="shared" si="43"/>
        <v>388.77</v>
      </c>
      <c r="N81" s="87">
        <v>0</v>
      </c>
      <c r="O81" s="87">
        <f t="shared" si="44"/>
        <v>0</v>
      </c>
      <c r="P81" s="87">
        <f t="shared" si="45"/>
        <v>608.84519999999998</v>
      </c>
    </row>
    <row r="82" spans="1:16" s="3" customFormat="1" ht="15" x14ac:dyDescent="0.2">
      <c r="A82" s="96"/>
      <c r="B82" s="28"/>
      <c r="C82" s="78" t="s">
        <v>108</v>
      </c>
      <c r="D82" s="27"/>
      <c r="E82" s="27"/>
      <c r="F82" s="85"/>
      <c r="G82" s="86"/>
      <c r="H82" s="86"/>
      <c r="I82" s="87"/>
      <c r="J82" s="86"/>
      <c r="K82" s="87"/>
      <c r="L82" s="87"/>
      <c r="M82" s="87"/>
      <c r="N82" s="87"/>
      <c r="O82" s="87"/>
      <c r="P82" s="87"/>
    </row>
    <row r="83" spans="1:16" s="3" customFormat="1" ht="15" x14ac:dyDescent="0.2">
      <c r="A83" s="96">
        <f>IF(D83=0,"",1+MAX(A$12:A82))</f>
        <v>60</v>
      </c>
      <c r="B83" s="28"/>
      <c r="C83" s="53" t="s">
        <v>109</v>
      </c>
      <c r="D83" s="27">
        <v>38</v>
      </c>
      <c r="E83" s="27" t="s">
        <v>56</v>
      </c>
      <c r="F83" s="85">
        <v>0</v>
      </c>
      <c r="G83" s="86">
        <f>(F83*D83)+D83</f>
        <v>38</v>
      </c>
      <c r="H83" s="86">
        <v>1.472</v>
      </c>
      <c r="I83" s="87">
        <v>61.2</v>
      </c>
      <c r="J83" s="86">
        <f>H83*G83</f>
        <v>55.936</v>
      </c>
      <c r="K83" s="87">
        <f>I83*J83</f>
        <v>3423.2832000000003</v>
      </c>
      <c r="L83" s="87">
        <v>121</v>
      </c>
      <c r="M83" s="87">
        <f>L83*G83</f>
        <v>4598</v>
      </c>
      <c r="N83" s="87">
        <v>0</v>
      </c>
      <c r="O83" s="87">
        <f>N83*G83</f>
        <v>0</v>
      </c>
      <c r="P83" s="87">
        <f t="shared" ref="P83:P86" si="46">IF(D83="","",(K83+M83+O83))</f>
        <v>8021.2831999999999</v>
      </c>
    </row>
    <row r="84" spans="1:16" s="3" customFormat="1" ht="15" x14ac:dyDescent="0.2">
      <c r="A84" s="96">
        <f>IF(D84=0,"",1+MAX(A$12:A83))</f>
        <v>61</v>
      </c>
      <c r="B84" s="28"/>
      <c r="C84" s="53" t="s">
        <v>110</v>
      </c>
      <c r="D84" s="27">
        <v>1</v>
      </c>
      <c r="E84" s="27" t="s">
        <v>56</v>
      </c>
      <c r="F84" s="85">
        <v>0</v>
      </c>
      <c r="G84" s="86">
        <f>(F84*D84)+D84</f>
        <v>1</v>
      </c>
      <c r="H84" s="86">
        <v>1.893</v>
      </c>
      <c r="I84" s="87">
        <v>61.2</v>
      </c>
      <c r="J84" s="86">
        <f>H84*G84</f>
        <v>1.893</v>
      </c>
      <c r="K84" s="87">
        <f>I84*J84</f>
        <v>115.8516</v>
      </c>
      <c r="L84" s="87">
        <v>161</v>
      </c>
      <c r="M84" s="87">
        <f>L84*G84</f>
        <v>161</v>
      </c>
      <c r="N84" s="87">
        <v>0</v>
      </c>
      <c r="O84" s="87">
        <f>N84*G84</f>
        <v>0</v>
      </c>
      <c r="P84" s="87">
        <f t="shared" si="46"/>
        <v>276.85160000000002</v>
      </c>
    </row>
    <row r="85" spans="1:16" s="3" customFormat="1" ht="15" x14ac:dyDescent="0.2">
      <c r="A85" s="96">
        <f>IF(D85=0,"",1+MAX(A$12:A84))</f>
        <v>62</v>
      </c>
      <c r="B85" s="28"/>
      <c r="C85" s="53" t="s">
        <v>111</v>
      </c>
      <c r="D85" s="27">
        <v>1</v>
      </c>
      <c r="E85" s="27" t="s">
        <v>56</v>
      </c>
      <c r="F85" s="85">
        <v>0</v>
      </c>
      <c r="G85" s="86">
        <f>(F85*D85)+D85</f>
        <v>1</v>
      </c>
      <c r="H85" s="86">
        <v>2.2410000000000001</v>
      </c>
      <c r="I85" s="87">
        <v>61.2</v>
      </c>
      <c r="J85" s="86">
        <f>H85*G85</f>
        <v>2.2410000000000001</v>
      </c>
      <c r="K85" s="87">
        <f>I85*J85</f>
        <v>137.14920000000001</v>
      </c>
      <c r="L85" s="87">
        <v>211.62</v>
      </c>
      <c r="M85" s="87">
        <f>L85*G85</f>
        <v>211.62</v>
      </c>
      <c r="N85" s="87">
        <v>0</v>
      </c>
      <c r="O85" s="87">
        <f>N85*G85</f>
        <v>0</v>
      </c>
      <c r="P85" s="87">
        <f t="shared" si="46"/>
        <v>348.76920000000001</v>
      </c>
    </row>
    <row r="86" spans="1:16" s="3" customFormat="1" ht="15" x14ac:dyDescent="0.2">
      <c r="A86" s="96">
        <f>IF(D86=0,"",1+MAX(A$12:A85))</f>
        <v>63</v>
      </c>
      <c r="B86" s="28"/>
      <c r="C86" s="53" t="s">
        <v>112</v>
      </c>
      <c r="D86" s="27">
        <v>10</v>
      </c>
      <c r="E86" s="27" t="s">
        <v>56</v>
      </c>
      <c r="F86" s="85">
        <v>0</v>
      </c>
      <c r="G86" s="86">
        <f>(F86*D86)+D86</f>
        <v>10</v>
      </c>
      <c r="H86" s="86">
        <v>0.89600000000000002</v>
      </c>
      <c r="I86" s="87">
        <v>61.2</v>
      </c>
      <c r="J86" s="86">
        <f>H86*G86</f>
        <v>8.9600000000000009</v>
      </c>
      <c r="K86" s="87">
        <f>I86*J86</f>
        <v>548.35200000000009</v>
      </c>
      <c r="L86" s="87">
        <v>65.98</v>
      </c>
      <c r="M86" s="87">
        <f>L86*G86</f>
        <v>659.80000000000007</v>
      </c>
      <c r="N86" s="87">
        <v>0</v>
      </c>
      <c r="O86" s="87">
        <f>N86*G86</f>
        <v>0</v>
      </c>
      <c r="P86" s="87">
        <f t="shared" si="46"/>
        <v>1208.152</v>
      </c>
    </row>
    <row r="87" spans="1:16" s="3" customFormat="1" ht="15" x14ac:dyDescent="0.2">
      <c r="A87" s="84" t="str">
        <f>IF(E87=0,"",1+MAX(A44:A54))</f>
        <v/>
      </c>
      <c r="B87" s="28"/>
      <c r="C87" s="78" t="s">
        <v>61</v>
      </c>
      <c r="D87" s="27"/>
      <c r="E87" s="27"/>
      <c r="F87" s="85"/>
      <c r="G87" s="86"/>
      <c r="H87" s="86"/>
      <c r="I87" s="87"/>
      <c r="J87" s="86"/>
      <c r="K87" s="87"/>
      <c r="L87" s="87"/>
      <c r="M87" s="87"/>
      <c r="N87" s="87"/>
      <c r="O87" s="87"/>
      <c r="P87" s="87"/>
    </row>
    <row r="88" spans="1:16" s="3" customFormat="1" ht="15" x14ac:dyDescent="0.2">
      <c r="A88" s="29">
        <f>IF(D88=0,"",1+MAX(A$12:A87))</f>
        <v>64</v>
      </c>
      <c r="B88" s="28"/>
      <c r="C88" s="53" t="s">
        <v>101</v>
      </c>
      <c r="D88" s="27">
        <v>3</v>
      </c>
      <c r="E88" s="27" t="s">
        <v>56</v>
      </c>
      <c r="F88" s="85">
        <v>0</v>
      </c>
      <c r="G88" s="86">
        <f t="shared" ref="G88:G94" si="47">(F88*D88)+D88</f>
        <v>3</v>
      </c>
      <c r="H88" s="86">
        <v>1.512</v>
      </c>
      <c r="I88" s="87">
        <v>61.2</v>
      </c>
      <c r="J88" s="86">
        <f t="shared" ref="J88:J94" si="48">H88*G88</f>
        <v>4.5359999999999996</v>
      </c>
      <c r="K88" s="87">
        <f t="shared" ref="K88:K94" si="49">I88*J88</f>
        <v>277.60320000000002</v>
      </c>
      <c r="L88" s="87">
        <v>103.53</v>
      </c>
      <c r="M88" s="87">
        <f t="shared" ref="M88:M94" si="50">L88*G88</f>
        <v>310.59000000000003</v>
      </c>
      <c r="N88" s="87">
        <v>0</v>
      </c>
      <c r="O88" s="87">
        <f t="shared" ref="O88:O94" si="51">N88*G88</f>
        <v>0</v>
      </c>
      <c r="P88" s="87">
        <f t="shared" ref="P88:P94" si="52">IF(D88="","",(K88+M88+O88))</f>
        <v>588.19320000000005</v>
      </c>
    </row>
    <row r="89" spans="1:16" s="3" customFormat="1" ht="15" x14ac:dyDescent="0.2">
      <c r="A89" s="29">
        <f>IF(D89=0,"",1+MAX(A$12:A88))</f>
        <v>65</v>
      </c>
      <c r="B89" s="28"/>
      <c r="C89" s="53" t="s">
        <v>102</v>
      </c>
      <c r="D89" s="27">
        <v>3</v>
      </c>
      <c r="E89" s="27" t="s">
        <v>56</v>
      </c>
      <c r="F89" s="85">
        <v>0</v>
      </c>
      <c r="G89" s="86">
        <f t="shared" si="47"/>
        <v>3</v>
      </c>
      <c r="H89" s="86">
        <v>1.994</v>
      </c>
      <c r="I89" s="87">
        <v>61.2</v>
      </c>
      <c r="J89" s="86">
        <f t="shared" si="48"/>
        <v>5.9820000000000002</v>
      </c>
      <c r="K89" s="87">
        <f t="shared" si="49"/>
        <v>366.09840000000003</v>
      </c>
      <c r="L89" s="87">
        <v>152.61000000000001</v>
      </c>
      <c r="M89" s="87">
        <f t="shared" si="50"/>
        <v>457.83000000000004</v>
      </c>
      <c r="N89" s="87">
        <v>0</v>
      </c>
      <c r="O89" s="87">
        <f t="shared" si="51"/>
        <v>0</v>
      </c>
      <c r="P89" s="87">
        <f t="shared" si="52"/>
        <v>823.92840000000001</v>
      </c>
    </row>
    <row r="90" spans="1:16" s="3" customFormat="1" ht="15" x14ac:dyDescent="0.2">
      <c r="A90" s="29">
        <f>IF(D90=0,"",1+MAX(A$12:A89))</f>
        <v>66</v>
      </c>
      <c r="B90" s="28"/>
      <c r="C90" s="53" t="s">
        <v>103</v>
      </c>
      <c r="D90" s="27">
        <v>1</v>
      </c>
      <c r="E90" s="27" t="s">
        <v>56</v>
      </c>
      <c r="F90" s="85">
        <v>0</v>
      </c>
      <c r="G90" s="86">
        <f t="shared" si="47"/>
        <v>1</v>
      </c>
      <c r="H90" s="86">
        <v>1.7050000000000001</v>
      </c>
      <c r="I90" s="87">
        <v>61.2</v>
      </c>
      <c r="J90" s="86">
        <f t="shared" si="48"/>
        <v>1.7050000000000001</v>
      </c>
      <c r="K90" s="87">
        <f t="shared" si="49"/>
        <v>104.346</v>
      </c>
      <c r="L90" s="87">
        <v>112.18</v>
      </c>
      <c r="M90" s="87">
        <f t="shared" si="50"/>
        <v>112.18</v>
      </c>
      <c r="N90" s="87">
        <v>0</v>
      </c>
      <c r="O90" s="87">
        <f t="shared" si="51"/>
        <v>0</v>
      </c>
      <c r="P90" s="87">
        <f t="shared" si="52"/>
        <v>216.52600000000001</v>
      </c>
    </row>
    <row r="91" spans="1:16" s="3" customFormat="1" ht="15" x14ac:dyDescent="0.2">
      <c r="A91" s="29">
        <f>IF(D91=0,"",1+MAX(A$12:A90))</f>
        <v>67</v>
      </c>
      <c r="B91" s="28"/>
      <c r="C91" s="53" t="s">
        <v>104</v>
      </c>
      <c r="D91" s="27">
        <v>2</v>
      </c>
      <c r="E91" s="27" t="s">
        <v>56</v>
      </c>
      <c r="F91" s="85">
        <v>0</v>
      </c>
      <c r="G91" s="86">
        <f t="shared" si="47"/>
        <v>2</v>
      </c>
      <c r="H91" s="86">
        <v>0.73899999999999999</v>
      </c>
      <c r="I91" s="87">
        <v>61.2</v>
      </c>
      <c r="J91" s="86">
        <f t="shared" si="48"/>
        <v>1.478</v>
      </c>
      <c r="K91" s="87">
        <f t="shared" si="49"/>
        <v>90.453600000000009</v>
      </c>
      <c r="L91" s="87">
        <v>36.979999999999997</v>
      </c>
      <c r="M91" s="87">
        <f t="shared" si="50"/>
        <v>73.959999999999994</v>
      </c>
      <c r="N91" s="87">
        <v>0</v>
      </c>
      <c r="O91" s="87">
        <f t="shared" si="51"/>
        <v>0</v>
      </c>
      <c r="P91" s="87">
        <f t="shared" si="52"/>
        <v>164.4136</v>
      </c>
    </row>
    <row r="92" spans="1:16" s="3" customFormat="1" ht="15" x14ac:dyDescent="0.2">
      <c r="A92" s="29">
        <f>IF(D92=0,"",1+MAX(A$12:A91))</f>
        <v>68</v>
      </c>
      <c r="B92" s="28"/>
      <c r="C92" s="53" t="s">
        <v>105</v>
      </c>
      <c r="D92" s="27">
        <v>2</v>
      </c>
      <c r="E92" s="27" t="s">
        <v>56</v>
      </c>
      <c r="F92" s="85">
        <v>0</v>
      </c>
      <c r="G92" s="86">
        <f t="shared" si="47"/>
        <v>2</v>
      </c>
      <c r="H92" s="86">
        <v>1.6930000000000001</v>
      </c>
      <c r="I92" s="87">
        <v>61.2</v>
      </c>
      <c r="J92" s="86">
        <f t="shared" si="48"/>
        <v>3.3860000000000001</v>
      </c>
      <c r="K92" s="87">
        <f t="shared" si="49"/>
        <v>207.22320000000002</v>
      </c>
      <c r="L92" s="87">
        <v>110.24</v>
      </c>
      <c r="M92" s="87">
        <f t="shared" si="50"/>
        <v>220.48</v>
      </c>
      <c r="N92" s="87">
        <v>0</v>
      </c>
      <c r="O92" s="87">
        <f t="shared" si="51"/>
        <v>0</v>
      </c>
      <c r="P92" s="87">
        <f t="shared" si="52"/>
        <v>427.70320000000004</v>
      </c>
    </row>
    <row r="93" spans="1:16" s="3" customFormat="1" ht="15" x14ac:dyDescent="0.2">
      <c r="A93" s="29">
        <f>IF(D93=0,"",1+MAX(A$12:A92))</f>
        <v>69</v>
      </c>
      <c r="B93" s="28"/>
      <c r="C93" s="53" t="s">
        <v>106</v>
      </c>
      <c r="D93" s="27">
        <v>5</v>
      </c>
      <c r="E93" s="27" t="s">
        <v>56</v>
      </c>
      <c r="F93" s="85">
        <v>0</v>
      </c>
      <c r="G93" s="86">
        <f t="shared" si="47"/>
        <v>5</v>
      </c>
      <c r="H93" s="86">
        <v>1.998</v>
      </c>
      <c r="I93" s="87">
        <v>61.2</v>
      </c>
      <c r="J93" s="86">
        <f t="shared" si="48"/>
        <v>9.99</v>
      </c>
      <c r="K93" s="87">
        <f t="shared" si="49"/>
        <v>611.38800000000003</v>
      </c>
      <c r="L93" s="87">
        <v>164.95</v>
      </c>
      <c r="M93" s="87">
        <f t="shared" si="50"/>
        <v>824.75</v>
      </c>
      <c r="N93" s="87">
        <v>0</v>
      </c>
      <c r="O93" s="87">
        <f t="shared" si="51"/>
        <v>0</v>
      </c>
      <c r="P93" s="87">
        <f t="shared" si="52"/>
        <v>1436.1379999999999</v>
      </c>
    </row>
    <row r="94" spans="1:16" s="3" customFormat="1" ht="15" x14ac:dyDescent="0.2">
      <c r="A94" s="29">
        <f>IF(D94=0,"",1+MAX(A$12:A93))</f>
        <v>70</v>
      </c>
      <c r="B94" s="28"/>
      <c r="C94" s="53" t="s">
        <v>107</v>
      </c>
      <c r="D94" s="27">
        <v>1</v>
      </c>
      <c r="E94" s="27" t="s">
        <v>56</v>
      </c>
      <c r="F94" s="85">
        <v>0</v>
      </c>
      <c r="G94" s="86">
        <f t="shared" si="47"/>
        <v>1</v>
      </c>
      <c r="H94" s="86">
        <v>2.516</v>
      </c>
      <c r="I94" s="87">
        <v>61.2</v>
      </c>
      <c r="J94" s="86">
        <f t="shared" si="48"/>
        <v>2.516</v>
      </c>
      <c r="K94" s="87">
        <f t="shared" si="49"/>
        <v>153.97920000000002</v>
      </c>
      <c r="L94" s="87">
        <v>367.68</v>
      </c>
      <c r="M94" s="87">
        <f t="shared" si="50"/>
        <v>367.68</v>
      </c>
      <c r="N94" s="87">
        <v>0</v>
      </c>
      <c r="O94" s="87">
        <f t="shared" si="51"/>
        <v>0</v>
      </c>
      <c r="P94" s="87">
        <f t="shared" si="52"/>
        <v>521.65920000000006</v>
      </c>
    </row>
    <row r="95" spans="1:16" s="94" customFormat="1" ht="18" customHeight="1" x14ac:dyDescent="0.2">
      <c r="A95" s="106" t="str">
        <f>IF(E95=0,"",1+MAX(A50:A88))</f>
        <v/>
      </c>
      <c r="B95" s="107"/>
      <c r="C95" s="108"/>
      <c r="D95" s="109"/>
      <c r="E95" s="109"/>
      <c r="F95" s="109"/>
      <c r="G95" s="110"/>
      <c r="H95" s="109"/>
      <c r="I95" s="109"/>
      <c r="J95" s="109"/>
      <c r="K95" s="109"/>
      <c r="L95" s="109"/>
      <c r="M95" s="109"/>
      <c r="N95" s="109"/>
      <c r="O95" s="109" t="s">
        <v>25</v>
      </c>
      <c r="P95" s="111">
        <f>SUM(P22:P94)</f>
        <v>261817.02537789341</v>
      </c>
    </row>
    <row r="96" spans="1:16" ht="15" x14ac:dyDescent="0.2">
      <c r="A96" s="68" t="str">
        <f>IF(E96=0,"",1+MAX(A51:A95))</f>
        <v/>
      </c>
      <c r="B96" s="69"/>
      <c r="C96" s="23"/>
      <c r="D96" s="24"/>
      <c r="E96" s="23"/>
      <c r="F96" s="24"/>
      <c r="G96" s="47"/>
      <c r="H96" s="77"/>
      <c r="I96" s="25"/>
      <c r="J96" s="77"/>
      <c r="K96" s="25"/>
      <c r="L96" s="25"/>
      <c r="M96" s="25"/>
      <c r="N96" s="25"/>
      <c r="O96" s="25"/>
      <c r="P96" s="26"/>
    </row>
    <row r="97" spans="1:16" s="95" customFormat="1" ht="20.100000000000001" customHeight="1" x14ac:dyDescent="0.2">
      <c r="A97" s="133" t="s">
        <v>12</v>
      </c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13"/>
      <c r="P97" s="114">
        <f>SUM(P11:P96)/2</f>
        <v>298026.31998765597</v>
      </c>
    </row>
    <row r="98" spans="1:16" s="95" customFormat="1" ht="20.100000000000001" customHeight="1" x14ac:dyDescent="0.2">
      <c r="A98" s="133" t="s">
        <v>21</v>
      </c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13">
        <v>0.2</v>
      </c>
      <c r="P98" s="114">
        <f>$P$97*O98</f>
        <v>59605.263997531198</v>
      </c>
    </row>
    <row r="99" spans="1:16" s="95" customFormat="1" ht="20.100000000000001" customHeight="1" x14ac:dyDescent="0.2">
      <c r="A99" s="133" t="s">
        <v>5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13">
        <v>0.03</v>
      </c>
      <c r="P99" s="114">
        <f>$P$97*O99</f>
        <v>8940.7895996296793</v>
      </c>
    </row>
    <row r="100" spans="1:16" s="95" customFormat="1" ht="20.100000000000001" customHeight="1" x14ac:dyDescent="0.2">
      <c r="A100" s="133" t="s">
        <v>19</v>
      </c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13">
        <v>0.05</v>
      </c>
      <c r="P100" s="114">
        <f>$P$97*O100</f>
        <v>14901.315999382799</v>
      </c>
    </row>
    <row r="101" spans="1:16" s="94" customFormat="1" ht="20.100000000000001" customHeight="1" x14ac:dyDescent="0.2">
      <c r="A101" s="131" t="s">
        <v>13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15"/>
      <c r="O101" s="115"/>
      <c r="P101" s="116">
        <f>SUM(P97:P100)</f>
        <v>381473.68958419969</v>
      </c>
    </row>
    <row r="102" spans="1:16" ht="20.100000000000001" customHeight="1" x14ac:dyDescent="0.2">
      <c r="A102" s="67" t="s">
        <v>40</v>
      </c>
      <c r="B102" s="11"/>
      <c r="C102" s="30"/>
      <c r="D102" s="31"/>
      <c r="E102" s="30"/>
      <c r="F102" s="31"/>
      <c r="G102" s="48"/>
      <c r="H102" s="30"/>
      <c r="I102" s="30"/>
      <c r="J102" s="30"/>
      <c r="K102" s="30"/>
      <c r="L102" s="30"/>
      <c r="M102" s="30"/>
      <c r="N102" s="30"/>
      <c r="O102" s="30"/>
      <c r="P102" s="32"/>
    </row>
    <row r="103" spans="1:16" ht="30" customHeight="1" x14ac:dyDescent="0.2">
      <c r="A103" s="63"/>
      <c r="B103" s="129" t="s">
        <v>60</v>
      </c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52"/>
    </row>
    <row r="104" spans="1:16" ht="20.100000000000001" customHeight="1" x14ac:dyDescent="0.2">
      <c r="A104" s="63"/>
      <c r="B104" s="64"/>
      <c r="C104" s="65"/>
      <c r="D104" s="66"/>
      <c r="E104" s="30"/>
      <c r="F104" s="31"/>
      <c r="G104" s="48"/>
      <c r="H104" s="30"/>
      <c r="I104" s="30"/>
      <c r="J104" s="30"/>
      <c r="K104" s="30"/>
      <c r="L104" s="30"/>
      <c r="M104" s="30"/>
      <c r="N104" s="30"/>
      <c r="O104" s="30"/>
      <c r="P104" s="32"/>
    </row>
    <row r="105" spans="1:16" ht="20.100000000000001" customHeight="1" x14ac:dyDescent="0.2">
      <c r="A105" s="63"/>
      <c r="C105" s="70" t="s">
        <v>42</v>
      </c>
      <c r="D105" s="7"/>
      <c r="F105" s="30"/>
      <c r="G105" s="30"/>
      <c r="H105" s="30"/>
      <c r="M105" s="70" t="s">
        <v>43</v>
      </c>
      <c r="N105" s="31"/>
      <c r="O105" s="30"/>
      <c r="P105" s="32"/>
    </row>
    <row r="106" spans="1:16" ht="19.7" customHeight="1" x14ac:dyDescent="0.2">
      <c r="A106" s="71"/>
      <c r="B106" s="7">
        <v>1</v>
      </c>
      <c r="C106" s="72" t="s">
        <v>44</v>
      </c>
      <c r="D106" s="7"/>
      <c r="F106" s="30"/>
      <c r="G106" s="30"/>
      <c r="H106" s="30"/>
      <c r="M106" s="73" t="s">
        <v>52</v>
      </c>
      <c r="N106" s="31"/>
      <c r="O106" s="30"/>
      <c r="P106" s="52"/>
    </row>
    <row r="107" spans="1:16" ht="20.100000000000001" customHeight="1" x14ac:dyDescent="0.2">
      <c r="A107" s="63"/>
      <c r="C107" s="73"/>
      <c r="D107" s="73"/>
      <c r="F107" s="30"/>
      <c r="G107" s="30"/>
      <c r="H107" s="30"/>
      <c r="M107" s="73" t="s">
        <v>45</v>
      </c>
      <c r="N107" s="31"/>
      <c r="O107" s="30"/>
      <c r="P107" s="52"/>
    </row>
    <row r="108" spans="1:16" ht="20.100000000000001" customHeight="1" x14ac:dyDescent="0.2">
      <c r="A108" s="63"/>
      <c r="D108" s="66"/>
      <c r="F108" s="30"/>
      <c r="G108" s="30"/>
      <c r="H108" s="30"/>
      <c r="M108" s="73" t="s">
        <v>46</v>
      </c>
      <c r="N108" s="74"/>
      <c r="O108" s="30"/>
      <c r="P108" s="32"/>
    </row>
    <row r="109" spans="1:16" ht="20.100000000000001" customHeight="1" x14ac:dyDescent="0.2">
      <c r="A109" s="63"/>
      <c r="C109" s="75"/>
      <c r="D109" s="66"/>
      <c r="F109" s="30"/>
      <c r="G109" s="30"/>
      <c r="H109" s="30"/>
      <c r="M109" s="73" t="s">
        <v>47</v>
      </c>
      <c r="N109" s="14"/>
      <c r="O109" s="30"/>
      <c r="P109" s="32"/>
    </row>
    <row r="110" spans="1:16" ht="20.100000000000001" customHeight="1" x14ac:dyDescent="0.2">
      <c r="A110" s="63"/>
      <c r="D110" s="66"/>
      <c r="F110" s="30"/>
      <c r="G110" s="30"/>
      <c r="H110" s="30"/>
      <c r="M110" s="73" t="s">
        <v>48</v>
      </c>
      <c r="N110" s="14"/>
      <c r="O110" s="30"/>
      <c r="P110" s="52"/>
    </row>
    <row r="111" spans="1:16" ht="20.100000000000001" customHeight="1" x14ac:dyDescent="0.2">
      <c r="A111" s="63"/>
      <c r="C111" s="65"/>
      <c r="D111" s="66"/>
      <c r="J111" s="30"/>
      <c r="K111" s="30"/>
      <c r="L111" s="30"/>
      <c r="M111" s="73" t="s">
        <v>49</v>
      </c>
      <c r="N111" s="14"/>
      <c r="O111" s="30"/>
      <c r="P111" s="52"/>
    </row>
    <row r="112" spans="1:16" ht="20.100000000000001" customHeight="1" x14ac:dyDescent="0.2">
      <c r="A112" s="63"/>
      <c r="C112" s="65"/>
      <c r="D112" s="66"/>
      <c r="J112" s="30"/>
      <c r="K112" s="30"/>
      <c r="L112" s="30"/>
      <c r="M112" s="73" t="s">
        <v>50</v>
      </c>
      <c r="N112" s="14"/>
      <c r="O112" s="30"/>
      <c r="P112" s="32"/>
    </row>
    <row r="113" spans="1:16" ht="20.100000000000001" customHeight="1" x14ac:dyDescent="0.2">
      <c r="A113" s="63"/>
      <c r="C113" s="65"/>
      <c r="D113" s="66"/>
      <c r="J113" s="30"/>
      <c r="K113" s="30"/>
      <c r="L113" s="30"/>
      <c r="M113" s="73" t="s">
        <v>51</v>
      </c>
      <c r="N113" s="14"/>
      <c r="O113" s="30"/>
      <c r="P113" s="32"/>
    </row>
    <row r="114" spans="1:16" ht="15.75" customHeight="1" x14ac:dyDescent="0.2">
      <c r="A114" s="63"/>
      <c r="B114" s="64"/>
      <c r="C114" s="65"/>
      <c r="D114" s="66"/>
      <c r="E114" s="30"/>
      <c r="F114" s="31"/>
      <c r="G114" s="48"/>
      <c r="H114" s="30"/>
      <c r="I114" s="30"/>
      <c r="J114" s="30"/>
      <c r="K114" s="30"/>
      <c r="L114" s="30"/>
      <c r="M114" s="30"/>
      <c r="N114" s="30"/>
      <c r="O114" s="30"/>
      <c r="P114" s="52"/>
    </row>
    <row r="115" spans="1:16" ht="15.75" customHeight="1" thickBot="1" x14ac:dyDescent="0.25">
      <c r="A115" s="12"/>
      <c r="B115" s="13"/>
      <c r="C115" s="33"/>
      <c r="D115" s="34"/>
      <c r="E115" s="33"/>
      <c r="F115" s="34"/>
      <c r="G115" s="49"/>
      <c r="H115" s="33"/>
      <c r="I115" s="33"/>
      <c r="J115" s="33"/>
      <c r="K115" s="33"/>
      <c r="L115" s="33"/>
      <c r="M115" s="33"/>
      <c r="N115" s="33"/>
      <c r="O115" s="33"/>
      <c r="P115" s="35"/>
    </row>
  </sheetData>
  <mergeCells count="20">
    <mergeCell ref="B103:O103"/>
    <mergeCell ref="K8:L8"/>
    <mergeCell ref="M5:N5"/>
    <mergeCell ref="M6:N6"/>
    <mergeCell ref="M8:N8"/>
    <mergeCell ref="M7:N7"/>
    <mergeCell ref="A101:M101"/>
    <mergeCell ref="A97:N97"/>
    <mergeCell ref="A98:N98"/>
    <mergeCell ref="A99:N99"/>
    <mergeCell ref="A100:N100"/>
    <mergeCell ref="B11:O11"/>
    <mergeCell ref="B21:O21"/>
    <mergeCell ref="K3:L3"/>
    <mergeCell ref="M3:N3"/>
    <mergeCell ref="M4:N4"/>
    <mergeCell ref="K4:L4"/>
    <mergeCell ref="K7:L7"/>
    <mergeCell ref="K6:L6"/>
    <mergeCell ref="K5:L5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2025-12-23T14:52:19Z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