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TAKE-OFF'!$A$2:$P$49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P19" i="1" l="1"/>
  <c r="P29" i="1"/>
  <c r="G26" i="1"/>
  <c r="M26" i="1" s="1"/>
  <c r="G25" i="1"/>
  <c r="J25" i="1" s="1"/>
  <c r="K25" i="1" s="1"/>
  <c r="G24" i="1"/>
  <c r="J24" i="1" s="1"/>
  <c r="K24" i="1" s="1"/>
  <c r="M25" i="1" l="1"/>
  <c r="P25" i="1" s="1"/>
  <c r="O25" i="1"/>
  <c r="M24" i="1"/>
  <c r="P24" i="1" s="1"/>
  <c r="O24" i="1"/>
  <c r="O26" i="1"/>
  <c r="J26" i="1"/>
  <c r="K26" i="1" s="1"/>
  <c r="G18" i="1"/>
  <c r="O18" i="1" s="1"/>
  <c r="G17" i="1"/>
  <c r="O17" i="1" s="1"/>
  <c r="G16" i="1"/>
  <c r="O16" i="1" s="1"/>
  <c r="G15" i="1"/>
  <c r="O15" i="1" s="1"/>
  <c r="G14" i="1"/>
  <c r="O14" i="1" s="1"/>
  <c r="G13" i="1"/>
  <c r="O13" i="1" s="1"/>
  <c r="A13" i="1"/>
  <c r="G12" i="1"/>
  <c r="O12" i="1" s="1"/>
  <c r="G27" i="1"/>
  <c r="M27" i="1" s="1"/>
  <c r="G28" i="1"/>
  <c r="J28" i="1" s="1"/>
  <c r="K28" i="1" s="1"/>
  <c r="G23" i="1"/>
  <c r="J23" i="1" s="1"/>
  <c r="K23" i="1" s="1"/>
  <c r="P26" i="1" l="1"/>
  <c r="O23" i="1"/>
  <c r="O27" i="1"/>
  <c r="M28" i="1"/>
  <c r="O28" i="1"/>
  <c r="M23" i="1"/>
  <c r="A14" i="1"/>
  <c r="M12" i="1"/>
  <c r="M13" i="1"/>
  <c r="M14" i="1"/>
  <c r="M15" i="1"/>
  <c r="M16" i="1"/>
  <c r="M17" i="1"/>
  <c r="M18" i="1"/>
  <c r="J27" i="1"/>
  <c r="K27" i="1" s="1"/>
  <c r="A15" i="1" l="1"/>
  <c r="P28" i="1"/>
  <c r="P23" i="1"/>
  <c r="P27" i="1"/>
  <c r="A19" i="1"/>
  <c r="A20" i="1"/>
  <c r="A21" i="1"/>
  <c r="A22" i="1"/>
  <c r="A29" i="1"/>
  <c r="Q12" i="1" l="1"/>
  <c r="A16" i="1"/>
  <c r="C12" i="3"/>
  <c r="D12" i="3" s="1"/>
  <c r="A17" i="1" l="1"/>
  <c r="A18" i="1" l="1"/>
  <c r="A23" i="1" l="1"/>
  <c r="H15" i="1"/>
  <c r="J15" i="1" s="1"/>
  <c r="K15" i="1" s="1"/>
  <c r="P15" i="1" s="1"/>
  <c r="H18" i="1"/>
  <c r="J18" i="1" s="1"/>
  <c r="K18" i="1" s="1"/>
  <c r="P18" i="1" s="1"/>
  <c r="H14" i="1"/>
  <c r="J14" i="1" s="1"/>
  <c r="K14" i="1" s="1"/>
  <c r="P14" i="1" s="1"/>
  <c r="H13" i="1"/>
  <c r="J13" i="1" s="1"/>
  <c r="K13" i="1" s="1"/>
  <c r="P13" i="1" s="1"/>
  <c r="H16" i="1"/>
  <c r="J16" i="1" s="1"/>
  <c r="K16" i="1" s="1"/>
  <c r="P16" i="1" s="1"/>
  <c r="H12" i="1"/>
  <c r="J12" i="1" s="1"/>
  <c r="K12" i="1" s="1"/>
  <c r="P12" i="1" s="1"/>
  <c r="H17" i="1"/>
  <c r="J17" i="1" s="1"/>
  <c r="K17" i="1" s="1"/>
  <c r="P17" i="1" s="1"/>
  <c r="A28" i="1" l="1"/>
  <c r="A24" i="1"/>
  <c r="A25" i="1" s="1"/>
  <c r="A26" i="1"/>
  <c r="C11" i="3"/>
  <c r="P31" i="1" l="1"/>
  <c r="P32" i="1" s="1"/>
  <c r="C13" i="3"/>
  <c r="D11" i="3"/>
  <c r="D13" i="3" s="1"/>
  <c r="P33" i="1" l="1"/>
  <c r="P34" i="1"/>
  <c r="D15" i="3"/>
  <c r="D16" i="3"/>
  <c r="D17" i="3"/>
  <c r="C16" i="3"/>
  <c r="C17" i="3"/>
  <c r="C15" i="3"/>
  <c r="P35" i="1" l="1"/>
  <c r="C18" i="3"/>
  <c r="D18" i="3"/>
  <c r="A27" i="1"/>
</calcChain>
</file>

<file path=xl/sharedStrings.xml><?xml version="1.0" encoding="utf-8"?>
<sst xmlns="http://schemas.openxmlformats.org/spreadsheetml/2006/main" count="85" uniqueCount="66">
  <si>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</si>
  <si>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</si>
  <si>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</si>
  <si>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</si>
  <si>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</si>
  <si>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</si>
  <si>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</si>
  <si>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</si>
  <si>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</si>
  <si>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</si>
  <si>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</si>
  <si>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</si>
  <si>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</si>
  <si>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</si>
  <si>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</si>
  <si>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</si>
  <si>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</si>
  <si>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</si>
  <si>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</si>
  <si>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</si>
  <si>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</si>
  <si>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</si>
  <si>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</si>
  <si>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</si>
  <si>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</si>
  <si>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</si>
  <si>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</si>
  <si>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</si>
  <si>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</si>
  <si>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</si>
  <si>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</si>
  <si>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</si>
  <si>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</si>
  <si>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</si>
  <si>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</si>
  <si>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</si>
  <si>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</si>
  <si>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</si>
  <si>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</si>
  <si>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</si>
  <si>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</si>
  <si>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</si>
  <si>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</si>
  <si>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</si>
  <si>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</si>
  <si>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</si>
  <si>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</si>
  <si>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</si>
  <si>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</si>
  <si>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</si>
  <si>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</si>
  <si>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</si>
  <si>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SF</t>
  </si>
  <si>
    <t>Building GSF</t>
  </si>
  <si>
    <t>TOTAL DIV. COST (PER SF)</t>
  </si>
  <si>
    <t>01. GENERAL REQUIREMENTS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</si>
  <si>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</si>
  <si>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Thermal And Moisture Protection</t>
  </si>
  <si>
    <t>07. THERMAL AND MOISTURE PROTECTION</t>
  </si>
  <si>
    <t>R-15 Roof Insulation (3'' Thick Rigid Roof Insulation) Polyisocyanurate</t>
  </si>
  <si>
    <t>Tapered Roof Insulation Cricket</t>
  </si>
  <si>
    <t>R-19 Batt Insulation In Walls</t>
  </si>
  <si>
    <t>Polyisocyanurate Foam Core Insulation (R-20)</t>
  </si>
  <si>
    <t>R-19 Batt Insulation At Ext. Walls</t>
  </si>
  <si>
    <t>R-19 Batt Insulation At Int. Walls</t>
  </si>
  <si>
    <t>Insulation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</si>
</sst>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  <numFmt numFmtId="169" formatCode="0.000"/>
  </numFmts>
  <fonts count="26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  <fill>
      <patternFill patternType="solid">
        <fgColor rgb="FF84BCDA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20">
      <alignment horizontal="left" vertical="center" wrapText="1"/>
    </xf>
    <xf numFmtId="39" fontId="4" fillId="0" borderId="20">
      <alignment horizontal="left" vertical="center" wrapText="1"/>
    </xf>
  </cellStyleXfs>
  <cellXfs count="148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9" fillId="3" borderId="1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 wrapText="1"/>
    </xf>
    <xf numFmtId="39" fontId="2" fillId="0" borderId="1" xfId="4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7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10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10" xfId="0" applyNumberFormat="1" applyFont="1" applyFill="1" applyBorder="1" applyAlignment="1">
      <alignment horizontal="right"/>
    </xf>
    <xf numFmtId="0" fontId="9" fillId="8" borderId="11" xfId="0" applyFont="1" applyFill="1" applyBorder="1" applyAlignment="1">
      <alignment horizontal="center" vertical="center"/>
    </xf>
    <xf numFmtId="166" fontId="7" fillId="7" borderId="10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7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vertical="center"/>
    </xf>
    <xf numFmtId="166" fontId="7" fillId="8" borderId="26" xfId="0" applyNumberFormat="1" applyFont="1" applyFill="1" applyBorder="1"/>
    <xf numFmtId="164" fontId="7" fillId="8" borderId="27" xfId="0" applyNumberFormat="1" applyFont="1" applyFill="1" applyBorder="1"/>
    <xf numFmtId="164" fontId="7" fillId="8" borderId="12" xfId="0" applyNumberFormat="1" applyFont="1" applyFill="1" applyBorder="1"/>
    <xf numFmtId="0" fontId="6" fillId="0" borderId="0" xfId="0" applyFont="1" applyAlignment="1">
      <alignment vertical="center"/>
    </xf>
    <xf numFmtId="9" fontId="7" fillId="0" borderId="6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169" fontId="7" fillId="0" borderId="6" xfId="0" applyNumberFormat="1" applyFont="1" applyBorder="1" applyAlignment="1">
      <alignment horizontal="center" vertical="center"/>
    </xf>
    <xf numFmtId="168" fontId="7" fillId="0" borderId="6" xfId="0" applyNumberFormat="1" applyFont="1" applyBorder="1" applyAlignment="1">
      <alignment horizontal="center" vertical="center"/>
    </xf>
    <xf numFmtId="168" fontId="7" fillId="0" borderId="3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1" fontId="7" fillId="0" borderId="32" xfId="0" applyNumberFormat="1" applyFont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/>
    </xf>
    <xf numFmtId="0" fontId="10" fillId="9" borderId="11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2" xfId="3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vertical="center"/>
    </xf>
    <xf numFmtId="0" fontId="10" fillId="9" borderId="24" xfId="0" applyFont="1" applyFill="1" applyBorder="1" applyAlignment="1">
      <alignment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5" xfId="0" applyNumberFormat="1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10" xfId="0" applyNumberFormat="1" applyFont="1" applyFill="1" applyBorder="1" applyAlignment="1">
      <alignment vertical="center"/>
    </xf>
    <xf numFmtId="0" fontId="8" fillId="11" borderId="4" xfId="0" applyFont="1" applyFill="1" applyBorder="1" applyAlignment="1">
      <alignment horizontal="center" vertical="center"/>
    </xf>
    <xf numFmtId="165" fontId="8" fillId="11" borderId="12" xfId="0" applyNumberFormat="1" applyFont="1" applyFill="1" applyBorder="1" applyAlignment="1">
      <alignment horizontal="center" vertical="center"/>
    </xf>
    <xf numFmtId="0" fontId="25" fillId="3" borderId="0" xfId="0" applyFont="1" applyFill="1" applyAlignment="1">
      <alignment horizontal="left" vertical="center"/>
    </xf>
    <xf numFmtId="0" fontId="10" fillId="9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 wrapText="1"/>
    </xf>
    <xf numFmtId="166" fontId="10" fillId="10" borderId="23" xfId="2" applyNumberFormat="1" applyFont="1" applyFill="1" applyBorder="1" applyAlignment="1">
      <alignment vertical="center"/>
    </xf>
    <xf numFmtId="166" fontId="10" fillId="10" borderId="8" xfId="2" applyNumberFormat="1" applyFont="1" applyFill="1" applyBorder="1" applyAlignment="1">
      <alignment vertical="center"/>
    </xf>
    <xf numFmtId="0" fontId="10" fillId="10" borderId="23" xfId="0" applyFont="1" applyFill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167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24" fillId="9" borderId="16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  <xf numFmtId="37" fontId="9" fillId="0" borderId="32" xfId="0" applyNumberFormat="1" applyFont="1" applyBorder="1" applyAlignment="1">
      <alignment horizontal="center" vertical="center" wrapText="1"/>
    </xf>
    <xf numFmtId="37" fontId="9" fillId="0" borderId="3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5B9BD5"/>
      <color rgb="FF067BC2"/>
      <color rgb="FFCF9843"/>
      <color rgb="FF84BCDA"/>
      <color rgb="FF2D2D2D"/>
      <color rgb="FF3366CC"/>
      <color rgb="FF4F81BD"/>
      <color rgb="FF0000B3"/>
      <color rgb="FF00B300"/>
      <color rgb="FFEF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Thermal And Moisture Protection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3406.088642382676</c:v>
                </c:pt>
                <c:pt idx="1">
                  <c:v>28791.958092837496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6891776"/>
        <c:axId val="196893312"/>
        <c:axId val="0"/>
      </c:bar3DChart>
      <c:catAx>
        <c:axId val="19689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93312"/>
        <c:crosses val="autoZero"/>
        <c:auto val="1"/>
        <c:lblAlgn val="ctr"/>
        <c:lblOffset val="100"/>
        <c:noMultiLvlLbl val="0"/>
      </c:catAx>
      <c:valAx>
        <c:axId val="196893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89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12370</xdr:colOff>
      <xdr:row>0</xdr:row>
      <xdr:rowOff>37110</xdr:rowOff>
    </xdr:from>
    <xdr:to>
      <xdr:col>11</xdr:col>
      <xdr:colOff>630877</xdr:colOff>
      <xdr:row>17</xdr:row>
      <xdr:rowOff>142502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421994</xdr:colOff>
      <xdr:row>0</xdr:row>
      <xdr:rowOff>103281</xdr:rowOff>
    </xdr:from>
    <xdr:to>
      <xdr:col>3</xdr:col>
      <xdr:colOff>1071193</xdr:colOff>
      <xdr:row>8</xdr:row>
      <xdr:rowOff>4320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1997543" cy="1385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153940</xdr:colOff>
      <xdr:row>1</xdr:row>
      <xdr:rowOff>86591</xdr:rowOff>
    </xdr:from>
    <xdr:to>
      <xdr:col>15</xdr:col>
      <xdr:colOff>1112392</xdr:colOff>
      <xdr:row>8</xdr:row>
      <xdr:rowOff>115455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83" t="24050" r="8740" b="16138"/>
        <a:stretch>
          <a:fillRect/>
        </a:stretch>
      </xdr:blipFill>
      <xdr:spPr>
        <a:xfrm>
          <a:off x="14383713" y="86591"/>
          <a:ext cx="1997544" cy="1414319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7" zoomScaleNormal="100" zoomScaleSheetLayoutView="77" workbookViewId="0">
      <pane ySplit="10" topLeftCell="A11" activePane="bottomLeft" state="frozen"/>
      <selection activeCell="N7" sqref="N7"/>
      <selection pane="bottomLeft" activeCell="B3" sqref="B3"/>
    </sheetView>
  </sheetViews>
  <sheetFormatPr defaultColWidth="9" defaultRowHeight="14.25" x14ac:dyDescent="0.2"/>
  <cols>
    <col min="1" max="1" width="23.625" style="35" customWidth="1"/>
    <col min="2" max="2" width="44.875" style="35" customWidth="1"/>
    <col min="3" max="4" width="17.625" style="39" customWidth="1"/>
    <col min="5" max="16384" width="9" style="35"/>
  </cols>
  <sheetData>
    <row r="1" spans="1:4" ht="15" x14ac:dyDescent="0.2">
      <c r="A1" s="54"/>
      <c r="B1" s="40"/>
      <c r="C1" s="78"/>
      <c r="D1" s="55"/>
    </row>
    <row r="2" spans="1:4" ht="15" x14ac:dyDescent="0.2">
      <c r="A2" s="20" t="s">
        <v>40</v>
      </c>
      <c r="B2" s="19"/>
      <c r="C2" s="79"/>
      <c r="D2" s="10"/>
    </row>
    <row r="3" spans="1:4" ht="15" x14ac:dyDescent="0.2">
      <c r="A3" s="20"/>
      <c r="B3" s="19"/>
      <c r="C3" s="79"/>
      <c r="D3" s="10"/>
    </row>
    <row r="4" spans="1:4" ht="15" x14ac:dyDescent="0.2">
      <c r="A4" s="20" t="s">
        <v>32</v>
      </c>
      <c r="B4" s="19"/>
      <c r="C4" s="79"/>
      <c r="D4" s="10"/>
    </row>
    <row r="5" spans="1:4" ht="15" x14ac:dyDescent="0.2">
      <c r="A5" s="20"/>
      <c r="B5" s="19"/>
      <c r="C5" s="79"/>
      <c r="D5" s="10"/>
    </row>
    <row r="6" spans="1:4" ht="15" x14ac:dyDescent="0.2">
      <c r="A6" s="20" t="s">
        <v>31</v>
      </c>
      <c r="B6" s="19">
        <v>2</v>
      </c>
      <c r="C6" s="79"/>
      <c r="D6" s="10"/>
    </row>
    <row r="7" spans="1:4" ht="15" x14ac:dyDescent="0.2">
      <c r="A7" s="20"/>
      <c r="B7" s="81"/>
      <c r="C7" s="79"/>
      <c r="D7" s="10"/>
    </row>
    <row r="8" spans="1:4" ht="15" x14ac:dyDescent="0.2">
      <c r="A8" s="20" t="s">
        <v>53</v>
      </c>
      <c r="B8" s="19">
        <v>2475</v>
      </c>
      <c r="C8" s="79"/>
      <c r="D8" s="10"/>
    </row>
    <row r="9" spans="1:4" ht="15.75" thickBot="1" x14ac:dyDescent="0.3">
      <c r="A9" s="20"/>
      <c r="B9" s="56"/>
      <c r="C9" s="80"/>
      <c r="D9" s="57"/>
    </row>
    <row r="10" spans="1:4" s="36" customFormat="1" ht="30.75" thickBot="1" x14ac:dyDescent="0.25">
      <c r="A10" s="125" t="s">
        <v>15</v>
      </c>
      <c r="B10" s="126" t="s">
        <v>0</v>
      </c>
      <c r="C10" s="126" t="s">
        <v>16</v>
      </c>
      <c r="D10" s="127" t="s">
        <v>54</v>
      </c>
    </row>
    <row r="11" spans="1:4" ht="15" x14ac:dyDescent="0.2">
      <c r="A11" s="86">
        <v>1000</v>
      </c>
      <c r="B11" s="87" t="s">
        <v>17</v>
      </c>
      <c r="C11" s="88">
        <f>'MATERIAL TAKE-OFF'!P19</f>
        <v>3406.088642382676</v>
      </c>
      <c r="D11" s="89">
        <f>C11/$B$8</f>
        <v>1.3761974312657277</v>
      </c>
    </row>
    <row r="12" spans="1:4" ht="15" x14ac:dyDescent="0.2">
      <c r="A12" s="58">
        <v>7000</v>
      </c>
      <c r="B12" s="53" t="s">
        <v>57</v>
      </c>
      <c r="C12" s="77">
        <f>'MATERIAL TAKE-OFF'!P29</f>
        <v>28791.958092837496</v>
      </c>
      <c r="D12" s="90">
        <f t="shared" ref="D12" si="0">C12/$B$8</f>
        <v>11.633114380944443</v>
      </c>
    </row>
    <row r="13" spans="1:4" s="37" customFormat="1" ht="15.75" thickBot="1" x14ac:dyDescent="0.25">
      <c r="A13" s="130" t="s">
        <v>12</v>
      </c>
      <c r="B13" s="130"/>
      <c r="C13" s="128">
        <f>SUM(C11:C12)</f>
        <v>32198.046735220174</v>
      </c>
      <c r="D13" s="128">
        <f>SUM(D11:D12)</f>
        <v>13.009311812210171</v>
      </c>
    </row>
    <row r="14" spans="1:4" ht="15.75" thickBot="1" x14ac:dyDescent="0.25">
      <c r="A14" s="131"/>
      <c r="B14" s="131"/>
      <c r="C14" s="131"/>
      <c r="D14" s="131"/>
    </row>
    <row r="15" spans="1:4" s="38" customFormat="1" ht="15" x14ac:dyDescent="0.2">
      <c r="A15" s="41" t="s">
        <v>20</v>
      </c>
      <c r="B15" s="42">
        <v>0.2</v>
      </c>
      <c r="C15" s="59">
        <f>$C$13*B15</f>
        <v>6439.6093470440355</v>
      </c>
      <c r="D15" s="59">
        <f>$D$13*B15</f>
        <v>2.6018623624420343</v>
      </c>
    </row>
    <row r="16" spans="1:4" s="38" customFormat="1" ht="15" x14ac:dyDescent="0.2">
      <c r="A16" s="41" t="s">
        <v>5</v>
      </c>
      <c r="B16" s="42">
        <v>0.03</v>
      </c>
      <c r="C16" s="59">
        <f>$C$13*B16</f>
        <v>965.94140205660517</v>
      </c>
      <c r="D16" s="59">
        <f>$D$13*B16</f>
        <v>0.39027935436630512</v>
      </c>
    </row>
    <row r="17" spans="1:4" s="38" customFormat="1" ht="15.75" thickBot="1" x14ac:dyDescent="0.25">
      <c r="A17" s="41" t="s">
        <v>18</v>
      </c>
      <c r="B17" s="42">
        <v>0.05</v>
      </c>
      <c r="C17" s="59">
        <f>$C$13*B17</f>
        <v>1609.9023367610089</v>
      </c>
      <c r="D17" s="59">
        <f>$D$13*B17</f>
        <v>0.65046559061050857</v>
      </c>
    </row>
    <row r="18" spans="1:4" s="36" customFormat="1" ht="15.75" thickBot="1" x14ac:dyDescent="0.25">
      <c r="A18" s="132" t="s">
        <v>30</v>
      </c>
      <c r="B18" s="133"/>
      <c r="C18" s="129">
        <f>SUM(C13:C17)</f>
        <v>41213.499821081816</v>
      </c>
      <c r="D18" s="129">
        <f>SUM(D13:D17)</f>
        <v>16.651919119629021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S49"/>
  <sheetViews>
    <sheetView showGridLines="0" tabSelected="1" topLeftCell="A2" zoomScale="66" zoomScaleNormal="66" zoomScaleSheetLayoutView="55" workbookViewId="0">
      <pane ySplit="9" topLeftCell="A11" activePane="bottomLeft" state="frozen"/>
      <selection activeCell="N7" sqref="N7"/>
      <selection pane="bottomLeft" activeCell="J20" sqref="J20"/>
    </sheetView>
  </sheetViews>
  <sheetFormatPr defaultColWidth="9" defaultRowHeight="14.25" x14ac:dyDescent="0.2"/>
  <cols>
    <col min="1" max="1" width="8.625" style="7" customWidth="1"/>
    <col min="2" max="2" width="1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49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1.12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3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4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26</v>
      </c>
      <c r="B3" s="19"/>
      <c r="C3" s="3"/>
      <c r="D3" s="8"/>
      <c r="E3" s="3"/>
      <c r="F3" s="8"/>
      <c r="G3" s="61"/>
      <c r="H3" s="61"/>
      <c r="K3" s="147"/>
      <c r="L3" s="147"/>
      <c r="M3" s="147"/>
      <c r="N3" s="147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0"/>
      <c r="H4" s="75"/>
      <c r="K4" s="135"/>
      <c r="L4" s="135"/>
      <c r="M4" s="137"/>
      <c r="N4" s="135"/>
      <c r="P4" s="9"/>
    </row>
    <row r="5" spans="1:17" ht="15" customHeight="1" x14ac:dyDescent="0.2">
      <c r="A5" s="18" t="s">
        <v>32</v>
      </c>
      <c r="B5" s="19"/>
      <c r="C5" s="3"/>
      <c r="D5" s="8"/>
      <c r="E5" s="3"/>
      <c r="F5" s="8"/>
      <c r="G5" s="60"/>
      <c r="H5" s="75"/>
      <c r="K5" s="135"/>
      <c r="L5" s="135"/>
      <c r="M5" s="136"/>
      <c r="N5" s="135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0"/>
      <c r="H6" s="75"/>
      <c r="K6" s="135"/>
      <c r="L6" s="135"/>
      <c r="M6" s="136"/>
      <c r="N6" s="135"/>
      <c r="P6" s="9"/>
    </row>
    <row r="7" spans="1:17" ht="15" customHeight="1" x14ac:dyDescent="0.2">
      <c r="A7" s="18" t="s">
        <v>21</v>
      </c>
      <c r="B7" s="124" t="s">
        <v>65</v>
      </c>
      <c r="C7" s="3"/>
      <c r="D7" s="8"/>
      <c r="E7" s="3"/>
      <c r="F7" s="8"/>
      <c r="G7" s="45"/>
      <c r="K7" s="135"/>
      <c r="L7" s="135"/>
      <c r="M7" s="136"/>
      <c r="N7" s="135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5"/>
      <c r="K8" s="135"/>
      <c r="L8" s="135"/>
      <c r="M8" s="137"/>
      <c r="N8" s="135"/>
      <c r="P8" s="9"/>
    </row>
    <row r="9" spans="1:17" ht="15" customHeight="1" x14ac:dyDescent="0.2">
      <c r="A9" s="18" t="s">
        <v>19</v>
      </c>
      <c r="B9" s="3"/>
      <c r="C9" s="3"/>
      <c r="D9" s="8"/>
      <c r="E9" s="3"/>
      <c r="F9" s="8"/>
      <c r="G9" s="45"/>
      <c r="P9" s="9"/>
    </row>
    <row r="10" spans="1:17" s="3" customFormat="1" ht="61.35" customHeight="1" x14ac:dyDescent="0.2">
      <c r="A10" s="106" t="s">
        <v>7</v>
      </c>
      <c r="B10" s="107" t="s">
        <v>25</v>
      </c>
      <c r="C10" s="105" t="s">
        <v>0</v>
      </c>
      <c r="D10" s="108" t="s">
        <v>1</v>
      </c>
      <c r="E10" s="105" t="s">
        <v>2</v>
      </c>
      <c r="F10" s="108" t="s">
        <v>22</v>
      </c>
      <c r="G10" s="109" t="s">
        <v>23</v>
      </c>
      <c r="H10" s="110" t="s">
        <v>35</v>
      </c>
      <c r="I10" s="107" t="s">
        <v>33</v>
      </c>
      <c r="J10" s="110" t="s">
        <v>36</v>
      </c>
      <c r="K10" s="107" t="s">
        <v>34</v>
      </c>
      <c r="L10" s="107" t="s">
        <v>27</v>
      </c>
      <c r="M10" s="107" t="s">
        <v>37</v>
      </c>
      <c r="N10" s="107" t="s">
        <v>28</v>
      </c>
      <c r="O10" s="107" t="s">
        <v>38</v>
      </c>
      <c r="P10" s="111" t="s">
        <v>11</v>
      </c>
    </row>
    <row r="11" spans="1:17" s="3" customFormat="1" ht="18" customHeight="1" x14ac:dyDescent="0.2">
      <c r="A11" s="112"/>
      <c r="B11" s="144" t="s">
        <v>55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13"/>
    </row>
    <row r="12" spans="1:17" ht="18" customHeight="1" x14ac:dyDescent="0.2">
      <c r="A12" s="97">
        <v>1</v>
      </c>
      <c r="B12" s="98"/>
      <c r="C12" s="99" t="s">
        <v>8</v>
      </c>
      <c r="D12" s="98">
        <v>1</v>
      </c>
      <c r="E12" s="98" t="s">
        <v>6</v>
      </c>
      <c r="F12" s="92">
        <v>0</v>
      </c>
      <c r="G12" s="93">
        <f t="shared" ref="G12:G18" si="0">(F12*D12)+D12</f>
        <v>1</v>
      </c>
      <c r="H12" s="94">
        <f>2.5%*$Q$12/I12</f>
        <v>13.786610846982139</v>
      </c>
      <c r="I12" s="95">
        <v>52.21</v>
      </c>
      <c r="J12" s="93">
        <f t="shared" ref="J12:J18" si="1">H12*G12</f>
        <v>13.786610846982139</v>
      </c>
      <c r="K12" s="95">
        <f t="shared" ref="K12:K18" si="2">I12*J12</f>
        <v>719.79895232093747</v>
      </c>
      <c r="L12" s="95">
        <v>0</v>
      </c>
      <c r="M12" s="95">
        <f t="shared" ref="M12:M18" si="3">L12*G12</f>
        <v>0</v>
      </c>
      <c r="N12" s="95">
        <v>0</v>
      </c>
      <c r="O12" s="95">
        <f t="shared" ref="O12:O18" si="4">N12*G12</f>
        <v>0</v>
      </c>
      <c r="P12" s="96">
        <f t="shared" ref="P12:P18" si="5">IF(D12="","",(K12+M12+O12))</f>
        <v>719.79895232093747</v>
      </c>
      <c r="Q12" s="50">
        <f>SUM(P22:P29)/2</f>
        <v>28791.958092837496</v>
      </c>
    </row>
    <row r="13" spans="1:17" ht="18" customHeight="1" x14ac:dyDescent="0.2">
      <c r="A13" s="100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92">
        <v>0</v>
      </c>
      <c r="G13" s="93">
        <f t="shared" si="0"/>
        <v>1</v>
      </c>
      <c r="H13" s="94">
        <f>1.65%*$Q$12/I13</f>
        <v>9.09916315900821</v>
      </c>
      <c r="I13" s="95">
        <v>52.21</v>
      </c>
      <c r="J13" s="93">
        <f t="shared" si="1"/>
        <v>9.09916315900821</v>
      </c>
      <c r="K13" s="95">
        <f t="shared" si="2"/>
        <v>475.06730853181864</v>
      </c>
      <c r="L13" s="95">
        <v>0</v>
      </c>
      <c r="M13" s="95">
        <f t="shared" si="3"/>
        <v>0</v>
      </c>
      <c r="N13" s="95">
        <v>0</v>
      </c>
      <c r="O13" s="95">
        <f t="shared" si="4"/>
        <v>0</v>
      </c>
      <c r="P13" s="96">
        <f t="shared" si="5"/>
        <v>475.06730853181864</v>
      </c>
    </row>
    <row r="14" spans="1:17" ht="18" customHeight="1" x14ac:dyDescent="0.2">
      <c r="A14" s="100">
        <f t="shared" si="6"/>
        <v>3</v>
      </c>
      <c r="B14" s="21"/>
      <c r="C14" s="22" t="s">
        <v>9</v>
      </c>
      <c r="D14" s="21">
        <v>1</v>
      </c>
      <c r="E14" s="21" t="s">
        <v>6</v>
      </c>
      <c r="F14" s="92">
        <v>0</v>
      </c>
      <c r="G14" s="93">
        <f t="shared" si="0"/>
        <v>1</v>
      </c>
      <c r="H14" s="94">
        <f>0.85%*$Q$12/I14</f>
        <v>4.6874476879739273</v>
      </c>
      <c r="I14" s="95">
        <v>52.21</v>
      </c>
      <c r="J14" s="93">
        <f t="shared" si="1"/>
        <v>4.6874476879739273</v>
      </c>
      <c r="K14" s="95">
        <f t="shared" si="2"/>
        <v>244.73164378911875</v>
      </c>
      <c r="L14" s="95">
        <v>0</v>
      </c>
      <c r="M14" s="95">
        <f t="shared" si="3"/>
        <v>0</v>
      </c>
      <c r="N14" s="95">
        <v>0</v>
      </c>
      <c r="O14" s="95">
        <f t="shared" si="4"/>
        <v>0</v>
      </c>
      <c r="P14" s="96">
        <f t="shared" si="5"/>
        <v>244.73164378911875</v>
      </c>
    </row>
    <row r="15" spans="1:17" ht="18" customHeight="1" x14ac:dyDescent="0.2">
      <c r="A15" s="100">
        <f t="shared" si="6"/>
        <v>4</v>
      </c>
      <c r="B15" s="21"/>
      <c r="C15" s="22" t="s">
        <v>3</v>
      </c>
      <c r="D15" s="21">
        <v>1</v>
      </c>
      <c r="E15" s="21" t="s">
        <v>6</v>
      </c>
      <c r="F15" s="92">
        <v>0</v>
      </c>
      <c r="G15" s="93">
        <f t="shared" si="0"/>
        <v>1</v>
      </c>
      <c r="H15" s="94">
        <f>2.35%*$Q$12/I15</f>
        <v>12.959414196163209</v>
      </c>
      <c r="I15" s="95">
        <v>52.21</v>
      </c>
      <c r="J15" s="93">
        <f t="shared" si="1"/>
        <v>12.959414196163209</v>
      </c>
      <c r="K15" s="95">
        <f t="shared" si="2"/>
        <v>676.61101518168118</v>
      </c>
      <c r="L15" s="95">
        <v>0</v>
      </c>
      <c r="M15" s="95">
        <f t="shared" si="3"/>
        <v>0</v>
      </c>
      <c r="N15" s="95">
        <v>0</v>
      </c>
      <c r="O15" s="95">
        <f t="shared" si="4"/>
        <v>0</v>
      </c>
      <c r="P15" s="96">
        <f t="shared" si="5"/>
        <v>676.61101518168118</v>
      </c>
    </row>
    <row r="16" spans="1:17" ht="18" customHeight="1" x14ac:dyDescent="0.2">
      <c r="A16" s="100">
        <f t="shared" si="6"/>
        <v>5</v>
      </c>
      <c r="B16" s="101"/>
      <c r="C16" s="102" t="s">
        <v>29</v>
      </c>
      <c r="D16" s="101">
        <v>1</v>
      </c>
      <c r="E16" s="101" t="s">
        <v>6</v>
      </c>
      <c r="F16" s="92">
        <v>0</v>
      </c>
      <c r="G16" s="93">
        <f t="shared" si="0"/>
        <v>1</v>
      </c>
      <c r="H16" s="94">
        <f>2%*$Q$12/I16</f>
        <v>11.02928867758571</v>
      </c>
      <c r="I16" s="95">
        <v>52.21</v>
      </c>
      <c r="J16" s="93">
        <f t="shared" si="1"/>
        <v>11.02928867758571</v>
      </c>
      <c r="K16" s="95">
        <f t="shared" si="2"/>
        <v>575.83916185674991</v>
      </c>
      <c r="L16" s="95">
        <v>0</v>
      </c>
      <c r="M16" s="95">
        <f t="shared" si="3"/>
        <v>0</v>
      </c>
      <c r="N16" s="95">
        <v>0</v>
      </c>
      <c r="O16" s="95">
        <f t="shared" si="4"/>
        <v>0</v>
      </c>
      <c r="P16" s="96">
        <f t="shared" si="5"/>
        <v>575.83916185674991</v>
      </c>
    </row>
    <row r="17" spans="1:19" ht="18" customHeight="1" x14ac:dyDescent="0.2">
      <c r="A17" s="100">
        <f t="shared" si="6"/>
        <v>6</v>
      </c>
      <c r="B17" s="101"/>
      <c r="C17" s="102" t="s">
        <v>4</v>
      </c>
      <c r="D17" s="101">
        <v>1</v>
      </c>
      <c r="E17" s="101" t="s">
        <v>6</v>
      </c>
      <c r="F17" s="92">
        <v>0</v>
      </c>
      <c r="G17" s="93">
        <f t="shared" si="0"/>
        <v>1</v>
      </c>
      <c r="H17" s="94">
        <f>0.98%*$Q$12/I17</f>
        <v>5.4043514520169982</v>
      </c>
      <c r="I17" s="95">
        <v>52.21</v>
      </c>
      <c r="J17" s="93">
        <f t="shared" si="1"/>
        <v>5.4043514520169982</v>
      </c>
      <c r="K17" s="95">
        <f t="shared" si="2"/>
        <v>282.16118930980747</v>
      </c>
      <c r="L17" s="95">
        <v>0</v>
      </c>
      <c r="M17" s="95">
        <f t="shared" si="3"/>
        <v>0</v>
      </c>
      <c r="N17" s="95">
        <v>0</v>
      </c>
      <c r="O17" s="95">
        <f t="shared" si="4"/>
        <v>0</v>
      </c>
      <c r="P17" s="96">
        <f t="shared" si="5"/>
        <v>282.16118930980747</v>
      </c>
    </row>
    <row r="18" spans="1:19" ht="18" customHeight="1" x14ac:dyDescent="0.2">
      <c r="A18" s="103">
        <f t="shared" si="6"/>
        <v>7</v>
      </c>
      <c r="B18" s="101"/>
      <c r="C18" s="102" t="s">
        <v>14</v>
      </c>
      <c r="D18" s="104">
        <v>1</v>
      </c>
      <c r="E18" s="101" t="s">
        <v>6</v>
      </c>
      <c r="F18" s="92">
        <v>0</v>
      </c>
      <c r="G18" s="93">
        <f t="shared" si="0"/>
        <v>1</v>
      </c>
      <c r="H18" s="94">
        <f>1.5%*$Q$12/I18</f>
        <v>8.2719665081892817</v>
      </c>
      <c r="I18" s="95">
        <v>52.21</v>
      </c>
      <c r="J18" s="93">
        <f t="shared" si="1"/>
        <v>8.2719665081892817</v>
      </c>
      <c r="K18" s="95">
        <f t="shared" si="2"/>
        <v>431.8793713925624</v>
      </c>
      <c r="L18" s="95">
        <v>0</v>
      </c>
      <c r="M18" s="95">
        <f t="shared" si="3"/>
        <v>0</v>
      </c>
      <c r="N18" s="95">
        <v>0</v>
      </c>
      <c r="O18" s="95">
        <f t="shared" si="4"/>
        <v>0</v>
      </c>
      <c r="P18" s="96">
        <f t="shared" si="5"/>
        <v>431.8793713925624</v>
      </c>
      <c r="R18" s="50"/>
      <c r="S18" s="50"/>
    </row>
    <row r="19" spans="1:19" s="3" customFormat="1" ht="18" customHeight="1" x14ac:dyDescent="0.2">
      <c r="A19" s="116" t="str">
        <f>IF(E19=0,"",1+MAX(#REF!))</f>
        <v/>
      </c>
      <c r="B19" s="117"/>
      <c r="C19" s="118"/>
      <c r="D19" s="119"/>
      <c r="E19" s="119"/>
      <c r="F19" s="119"/>
      <c r="G19" s="120"/>
      <c r="H19" s="119"/>
      <c r="I19" s="119"/>
      <c r="J19" s="119"/>
      <c r="K19" s="119"/>
      <c r="L19" s="119"/>
      <c r="M19" s="119"/>
      <c r="N19" s="119"/>
      <c r="O19" s="119" t="s">
        <v>24</v>
      </c>
      <c r="P19" s="121">
        <f>SUM(P12:P18)</f>
        <v>3406.088642382676</v>
      </c>
    </row>
    <row r="20" spans="1:19" ht="18" customHeight="1" x14ac:dyDescent="0.2">
      <c r="A20" s="67" t="str">
        <f>IF(E20=0,"",1+MAX(A19:A19))</f>
        <v/>
      </c>
      <c r="B20" s="68"/>
      <c r="C20" s="23"/>
      <c r="D20" s="24"/>
      <c r="E20" s="23"/>
      <c r="F20" s="24"/>
      <c r="G20" s="46"/>
      <c r="H20" s="11"/>
      <c r="I20" s="25"/>
      <c r="J20" s="11"/>
      <c r="K20" s="25"/>
      <c r="L20" s="25"/>
      <c r="M20" s="25"/>
      <c r="N20" s="25"/>
      <c r="O20" s="25"/>
      <c r="P20" s="26"/>
    </row>
    <row r="21" spans="1:19" s="3" customFormat="1" ht="18" customHeight="1" x14ac:dyDescent="0.2">
      <c r="A21" s="112" t="str">
        <f>IF(E21=0,"",1+MAX(A19:A20))</f>
        <v/>
      </c>
      <c r="B21" s="144" t="s">
        <v>58</v>
      </c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13"/>
    </row>
    <row r="22" spans="1:19" s="3" customFormat="1" ht="15" x14ac:dyDescent="0.2">
      <c r="A22" s="82" t="str">
        <f>IF(E22=0,"",1+MAX(#REF!))</f>
        <v/>
      </c>
      <c r="B22" s="145"/>
      <c r="C22" s="76" t="s">
        <v>65</v>
      </c>
      <c r="D22" s="28"/>
      <c r="E22" s="28"/>
      <c r="F22" s="83"/>
      <c r="G22" s="84"/>
      <c r="H22" s="84"/>
      <c r="I22" s="85"/>
      <c r="J22" s="84"/>
      <c r="K22" s="85"/>
      <c r="L22" s="85"/>
      <c r="M22" s="85"/>
      <c r="N22" s="85"/>
      <c r="O22" s="85"/>
      <c r="P22" s="85"/>
    </row>
    <row r="23" spans="1:19" ht="13.5" customHeight="1" x14ac:dyDescent="0.2">
      <c r="A23" s="27">
        <f>IF(D23=0,"",1+MAX(A$12:A22))</f>
        <v>8</v>
      </c>
      <c r="B23" s="146"/>
      <c r="C23" s="52" t="s">
        <v>59</v>
      </c>
      <c r="D23" s="28">
        <v>1963.44</v>
      </c>
      <c r="E23" s="28" t="s">
        <v>52</v>
      </c>
      <c r="F23" s="83">
        <v>0.1</v>
      </c>
      <c r="G23" s="84">
        <f t="shared" ref="G23:G28" si="7">(F23*D23)+D23</f>
        <v>2159.7840000000001</v>
      </c>
      <c r="H23" s="84">
        <v>4.4999999999999998E-2</v>
      </c>
      <c r="I23" s="85">
        <v>42.56</v>
      </c>
      <c r="J23" s="84">
        <f t="shared" ref="J23:J28" si="8">H23*G23</f>
        <v>97.190280000000001</v>
      </c>
      <c r="K23" s="85">
        <f t="shared" ref="K23:K28" si="9">I23*J23</f>
        <v>4136.4183168</v>
      </c>
      <c r="L23" s="85">
        <v>2.0439192708333334</v>
      </c>
      <c r="M23" s="85">
        <f t="shared" ref="M23:M28" si="10">L23*G23</f>
        <v>4414.4241384375</v>
      </c>
      <c r="N23" s="85">
        <v>0</v>
      </c>
      <c r="O23" s="85">
        <f t="shared" ref="O23:O28" si="11">N23*G23</f>
        <v>0</v>
      </c>
      <c r="P23" s="85">
        <f t="shared" ref="P23:P28" si="12">IF(D23="","",(K23+M23+O23))</f>
        <v>8550.8424552375</v>
      </c>
      <c r="R23" s="50"/>
      <c r="S23" s="50"/>
    </row>
    <row r="24" spans="1:19" ht="13.5" customHeight="1" x14ac:dyDescent="0.2">
      <c r="A24" s="27">
        <f>IF(D24=0,"",1+MAX(A$12:A23))</f>
        <v>9</v>
      </c>
      <c r="B24" s="146"/>
      <c r="C24" s="52" t="s">
        <v>62</v>
      </c>
      <c r="D24" s="28">
        <v>1600</v>
      </c>
      <c r="E24" s="28" t="s">
        <v>52</v>
      </c>
      <c r="F24" s="83">
        <v>0.1</v>
      </c>
      <c r="G24" s="84">
        <f t="shared" si="7"/>
        <v>1760</v>
      </c>
      <c r="H24" s="84">
        <v>3.7999999999999999E-2</v>
      </c>
      <c r="I24" s="85">
        <v>42.56</v>
      </c>
      <c r="J24" s="84">
        <f t="shared" si="8"/>
        <v>66.88</v>
      </c>
      <c r="K24" s="85">
        <f t="shared" si="9"/>
        <v>2846.4128000000001</v>
      </c>
      <c r="L24" s="85">
        <v>2.9359375000000001</v>
      </c>
      <c r="M24" s="85">
        <f t="shared" si="10"/>
        <v>5167.25</v>
      </c>
      <c r="N24" s="85">
        <v>0</v>
      </c>
      <c r="O24" s="85">
        <f t="shared" si="11"/>
        <v>0</v>
      </c>
      <c r="P24" s="85">
        <f t="shared" si="12"/>
        <v>8013.6628000000001</v>
      </c>
      <c r="R24" s="50"/>
      <c r="S24" s="50"/>
    </row>
    <row r="25" spans="1:19" ht="13.5" customHeight="1" x14ac:dyDescent="0.2">
      <c r="A25" s="27">
        <f>IF(D25=0,"",1+MAX(A$12:A24))</f>
        <v>10</v>
      </c>
      <c r="B25" s="146"/>
      <c r="C25" s="52" t="s">
        <v>63</v>
      </c>
      <c r="D25" s="28">
        <v>2782</v>
      </c>
      <c r="E25" s="28" t="s">
        <v>52</v>
      </c>
      <c r="F25" s="83">
        <v>0.1</v>
      </c>
      <c r="G25" s="84">
        <f t="shared" si="7"/>
        <v>3060.2</v>
      </c>
      <c r="H25" s="84">
        <v>0.02</v>
      </c>
      <c r="I25" s="85">
        <v>42.56</v>
      </c>
      <c r="J25" s="84">
        <f t="shared" si="8"/>
        <v>61.204000000000001</v>
      </c>
      <c r="K25" s="85">
        <f t="shared" si="9"/>
        <v>2604.8422399999999</v>
      </c>
      <c r="L25" s="85">
        <v>0.63</v>
      </c>
      <c r="M25" s="85">
        <f t="shared" si="10"/>
        <v>1927.9259999999999</v>
      </c>
      <c r="N25" s="85">
        <v>0</v>
      </c>
      <c r="O25" s="85">
        <f t="shared" si="11"/>
        <v>0</v>
      </c>
      <c r="P25" s="85">
        <f t="shared" si="12"/>
        <v>4532.7682399999994</v>
      </c>
      <c r="R25" s="50"/>
      <c r="S25" s="50"/>
    </row>
    <row r="26" spans="1:19" ht="13.5" customHeight="1" x14ac:dyDescent="0.2">
      <c r="A26" s="27">
        <f>IF(D26=0,"",1+MAX(A$12:A25))</f>
        <v>11</v>
      </c>
      <c r="B26" s="146"/>
      <c r="C26" s="52" t="s">
        <v>64</v>
      </c>
      <c r="D26" s="28">
        <v>565</v>
      </c>
      <c r="E26" s="28" t="s">
        <v>52</v>
      </c>
      <c r="F26" s="83">
        <v>0.1</v>
      </c>
      <c r="G26" s="84">
        <f t="shared" si="7"/>
        <v>621.5</v>
      </c>
      <c r="H26" s="84">
        <v>0.02</v>
      </c>
      <c r="I26" s="85">
        <v>42.56</v>
      </c>
      <c r="J26" s="84">
        <f t="shared" si="8"/>
        <v>12.43</v>
      </c>
      <c r="K26" s="85">
        <f t="shared" si="9"/>
        <v>529.02080000000001</v>
      </c>
      <c r="L26" s="85">
        <v>0.63</v>
      </c>
      <c r="M26" s="85">
        <f t="shared" si="10"/>
        <v>391.54500000000002</v>
      </c>
      <c r="N26" s="85">
        <v>0</v>
      </c>
      <c r="O26" s="85">
        <f t="shared" si="11"/>
        <v>0</v>
      </c>
      <c r="P26" s="85">
        <f t="shared" si="12"/>
        <v>920.56580000000008</v>
      </c>
      <c r="R26" s="50"/>
      <c r="S26" s="50"/>
    </row>
    <row r="27" spans="1:19" ht="13.5" customHeight="1" x14ac:dyDescent="0.2">
      <c r="A27" s="27">
        <f ca="1">IF(D27=0,"",1+MAX(A$12:A28))</f>
        <v>12</v>
      </c>
      <c r="B27" s="146"/>
      <c r="C27" s="52" t="s">
        <v>61</v>
      </c>
      <c r="D27" s="28">
        <v>3903</v>
      </c>
      <c r="E27" s="28" t="s">
        <v>52</v>
      </c>
      <c r="F27" s="83">
        <v>0.1</v>
      </c>
      <c r="G27" s="84">
        <f>(F27*D27)+D27</f>
        <v>4293.3</v>
      </c>
      <c r="H27" s="84">
        <v>0.02</v>
      </c>
      <c r="I27" s="85">
        <v>42.56</v>
      </c>
      <c r="J27" s="84">
        <f>H27*G27</f>
        <v>85.866</v>
      </c>
      <c r="K27" s="85">
        <f>I27*J27</f>
        <v>3654.45696</v>
      </c>
      <c r="L27" s="85">
        <v>0.63</v>
      </c>
      <c r="M27" s="85">
        <f>L27*G27</f>
        <v>2704.779</v>
      </c>
      <c r="N27" s="85">
        <v>0</v>
      </c>
      <c r="O27" s="85">
        <f>N27*G27</f>
        <v>0</v>
      </c>
      <c r="P27" s="85">
        <f>IF(D27="","",(K27+M27+O27))</f>
        <v>6359.23596</v>
      </c>
      <c r="R27" s="50"/>
      <c r="S27" s="50"/>
    </row>
    <row r="28" spans="1:19" ht="13.5" customHeight="1" x14ac:dyDescent="0.2">
      <c r="A28" s="27">
        <f>IF(D28=0,"",1+MAX(A$12:A23))</f>
        <v>9</v>
      </c>
      <c r="B28" s="146"/>
      <c r="C28" s="52" t="s">
        <v>60</v>
      </c>
      <c r="D28" s="28">
        <v>161.05000000000001</v>
      </c>
      <c r="E28" s="28" t="s">
        <v>52</v>
      </c>
      <c r="F28" s="83">
        <v>0.1</v>
      </c>
      <c r="G28" s="84">
        <f t="shared" si="7"/>
        <v>177.155</v>
      </c>
      <c r="H28" s="84">
        <v>3.2000000000000001E-2</v>
      </c>
      <c r="I28" s="85">
        <v>42.56</v>
      </c>
      <c r="J28" s="84">
        <f t="shared" si="8"/>
        <v>5.6689600000000002</v>
      </c>
      <c r="K28" s="85">
        <f t="shared" si="9"/>
        <v>241.27093760000002</v>
      </c>
      <c r="L28" s="85">
        <v>0.98</v>
      </c>
      <c r="M28" s="85">
        <f t="shared" si="10"/>
        <v>173.61189999999999</v>
      </c>
      <c r="N28" s="85">
        <v>0</v>
      </c>
      <c r="O28" s="85">
        <f t="shared" si="11"/>
        <v>0</v>
      </c>
      <c r="P28" s="85">
        <f t="shared" si="12"/>
        <v>414.88283760000002</v>
      </c>
      <c r="R28" s="50"/>
      <c r="S28" s="50"/>
    </row>
    <row r="29" spans="1:19" s="3" customFormat="1" ht="18" customHeight="1" x14ac:dyDescent="0.2">
      <c r="A29" s="116" t="str">
        <f>IF(E29=0,"",1+MAX(A22:A28))</f>
        <v/>
      </c>
      <c r="B29" s="117"/>
      <c r="C29" s="118"/>
      <c r="D29" s="119"/>
      <c r="E29" s="119"/>
      <c r="F29" s="119"/>
      <c r="G29" s="120"/>
      <c r="H29" s="119"/>
      <c r="I29" s="119"/>
      <c r="J29" s="119"/>
      <c r="K29" s="119"/>
      <c r="L29" s="119"/>
      <c r="M29" s="119"/>
      <c r="N29" s="119"/>
      <c r="O29" s="119" t="s">
        <v>24</v>
      </c>
      <c r="P29" s="121">
        <f>SUM(P22:P28)</f>
        <v>28791.958092837496</v>
      </c>
    </row>
    <row r="30" spans="1:19" ht="18" customHeight="1" x14ac:dyDescent="0.2">
      <c r="A30" s="138"/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68"/>
      <c r="O30" s="68"/>
      <c r="P30" s="26"/>
    </row>
    <row r="31" spans="1:19" s="91" customFormat="1" ht="20.100000000000001" customHeight="1" x14ac:dyDescent="0.2">
      <c r="A31" s="142" t="s">
        <v>12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14"/>
      <c r="P31" s="115">
        <f>SUM(P11:P30)/2</f>
        <v>32198.046735220174</v>
      </c>
    </row>
    <row r="32" spans="1:19" s="91" customFormat="1" ht="20.100000000000001" customHeight="1" x14ac:dyDescent="0.2">
      <c r="A32" s="142" t="s">
        <v>20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14">
        <v>0.2</v>
      </c>
      <c r="P32" s="115">
        <f>$P$31*O32</f>
        <v>6439.6093470440355</v>
      </c>
    </row>
    <row r="33" spans="1:16" s="91" customFormat="1" ht="20.100000000000001" customHeight="1" x14ac:dyDescent="0.2">
      <c r="A33" s="142" t="s">
        <v>5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14">
        <v>0.03</v>
      </c>
      <c r="P33" s="115">
        <f>$P$31*O33</f>
        <v>965.94140205660517</v>
      </c>
    </row>
    <row r="34" spans="1:16" s="91" customFormat="1" ht="20.100000000000001" customHeight="1" x14ac:dyDescent="0.2">
      <c r="A34" s="142" t="s">
        <v>18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14">
        <v>0.05</v>
      </c>
      <c r="P34" s="115">
        <f>$P$31*O34</f>
        <v>1609.9023367610089</v>
      </c>
    </row>
    <row r="35" spans="1:16" s="3" customFormat="1" ht="20.100000000000001" customHeight="1" x14ac:dyDescent="0.2">
      <c r="A35" s="140" t="s">
        <v>13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22"/>
      <c r="O35" s="122"/>
      <c r="P35" s="123">
        <f>SUM(P31:P34)</f>
        <v>41213.499821081816</v>
      </c>
    </row>
    <row r="36" spans="1:16" ht="20.100000000000001" customHeight="1" x14ac:dyDescent="0.2">
      <c r="A36" s="66" t="s">
        <v>39</v>
      </c>
      <c r="B36" s="11"/>
      <c r="C36" s="29"/>
      <c r="D36" s="30"/>
      <c r="E36" s="29"/>
      <c r="F36" s="30"/>
      <c r="G36" s="47"/>
      <c r="H36" s="29"/>
      <c r="I36" s="29"/>
      <c r="J36" s="29"/>
      <c r="K36" s="29"/>
      <c r="L36" s="29"/>
      <c r="M36" s="29"/>
      <c r="N36" s="29"/>
      <c r="O36" s="29"/>
      <c r="P36" s="31"/>
    </row>
    <row r="37" spans="1:16" ht="30" customHeight="1" x14ac:dyDescent="0.2">
      <c r="A37" s="62"/>
      <c r="B37" s="134" t="s">
        <v>56</v>
      </c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51"/>
    </row>
    <row r="38" spans="1:16" ht="20.100000000000001" customHeight="1" x14ac:dyDescent="0.2">
      <c r="A38" s="62"/>
      <c r="B38" s="63"/>
      <c r="C38" s="64"/>
      <c r="D38" s="65"/>
      <c r="E38" s="29"/>
      <c r="F38" s="30"/>
      <c r="G38" s="47"/>
      <c r="H38" s="29"/>
      <c r="I38" s="29"/>
      <c r="J38" s="29"/>
      <c r="K38" s="29"/>
      <c r="L38" s="29"/>
      <c r="M38" s="29"/>
      <c r="N38" s="29"/>
      <c r="O38" s="29"/>
      <c r="P38" s="31"/>
    </row>
    <row r="39" spans="1:16" ht="20.100000000000001" customHeight="1" x14ac:dyDescent="0.2">
      <c r="A39" s="62"/>
      <c r="C39" s="69" t="s">
        <v>41</v>
      </c>
      <c r="D39" s="7"/>
      <c r="F39" s="29"/>
      <c r="G39" s="29"/>
      <c r="H39" s="29"/>
      <c r="M39" s="69" t="s">
        <v>42</v>
      </c>
      <c r="N39" s="30"/>
      <c r="O39" s="29"/>
      <c r="P39" s="31"/>
    </row>
    <row r="40" spans="1:16" ht="19.7" customHeight="1" x14ac:dyDescent="0.2">
      <c r="A40" s="70"/>
      <c r="B40" s="7">
        <v>1</v>
      </c>
      <c r="C40" s="71" t="s">
        <v>43</v>
      </c>
      <c r="D40" s="7"/>
      <c r="F40" s="29"/>
      <c r="G40" s="29"/>
      <c r="H40" s="29"/>
      <c r="M40" s="72" t="s">
        <v>51</v>
      </c>
      <c r="N40" s="30"/>
      <c r="O40" s="29"/>
      <c r="P40" s="51"/>
    </row>
    <row r="41" spans="1:16" ht="20.100000000000001" customHeight="1" x14ac:dyDescent="0.2">
      <c r="A41" s="62"/>
      <c r="C41" s="72"/>
      <c r="D41" s="72"/>
      <c r="F41" s="29"/>
      <c r="G41" s="29"/>
      <c r="H41" s="29"/>
      <c r="M41" s="72" t="s">
        <v>44</v>
      </c>
      <c r="N41" s="30"/>
      <c r="O41" s="29"/>
      <c r="P41" s="51"/>
    </row>
    <row r="42" spans="1:16" ht="20.100000000000001" customHeight="1" x14ac:dyDescent="0.2">
      <c r="A42" s="62"/>
      <c r="D42" s="65"/>
      <c r="F42" s="29"/>
      <c r="G42" s="29"/>
      <c r="H42" s="29"/>
      <c r="M42" s="72" t="s">
        <v>45</v>
      </c>
      <c r="N42" s="73"/>
      <c r="O42" s="29"/>
      <c r="P42" s="31"/>
    </row>
    <row r="43" spans="1:16" ht="20.100000000000001" customHeight="1" x14ac:dyDescent="0.2">
      <c r="A43" s="62"/>
      <c r="C43" s="74"/>
      <c r="D43" s="65"/>
      <c r="F43" s="29"/>
      <c r="G43" s="29"/>
      <c r="H43" s="29"/>
      <c r="M43" s="72" t="s">
        <v>46</v>
      </c>
      <c r="N43" s="14"/>
      <c r="O43" s="29"/>
      <c r="P43" s="31"/>
    </row>
    <row r="44" spans="1:16" ht="20.100000000000001" customHeight="1" x14ac:dyDescent="0.2">
      <c r="A44" s="62"/>
      <c r="D44" s="65"/>
      <c r="F44" s="29"/>
      <c r="G44" s="29"/>
      <c r="H44" s="29"/>
      <c r="M44" s="72" t="s">
        <v>47</v>
      </c>
      <c r="N44" s="14"/>
      <c r="O44" s="29"/>
      <c r="P44" s="51"/>
    </row>
    <row r="45" spans="1:16" ht="20.100000000000001" customHeight="1" x14ac:dyDescent="0.2">
      <c r="A45" s="62"/>
      <c r="C45" s="64"/>
      <c r="D45" s="65"/>
      <c r="J45" s="29"/>
      <c r="K45" s="29"/>
      <c r="L45" s="29"/>
      <c r="M45" s="72" t="s">
        <v>48</v>
      </c>
      <c r="N45" s="14"/>
      <c r="O45" s="29"/>
      <c r="P45" s="51"/>
    </row>
    <row r="46" spans="1:16" ht="20.100000000000001" customHeight="1" x14ac:dyDescent="0.2">
      <c r="A46" s="62"/>
      <c r="C46" s="64"/>
      <c r="D46" s="65"/>
      <c r="J46" s="29"/>
      <c r="K46" s="29"/>
      <c r="L46" s="29"/>
      <c r="M46" s="72" t="s">
        <v>49</v>
      </c>
      <c r="N46" s="14"/>
      <c r="O46" s="29"/>
      <c r="P46" s="31"/>
    </row>
    <row r="47" spans="1:16" ht="20.100000000000001" customHeight="1" x14ac:dyDescent="0.2">
      <c r="A47" s="62"/>
      <c r="C47" s="64"/>
      <c r="D47" s="65"/>
      <c r="J47" s="29"/>
      <c r="K47" s="29"/>
      <c r="L47" s="29"/>
      <c r="M47" s="72" t="s">
        <v>50</v>
      </c>
      <c r="N47" s="14"/>
      <c r="O47" s="29"/>
      <c r="P47" s="31"/>
    </row>
    <row r="48" spans="1:16" ht="15.75" customHeight="1" x14ac:dyDescent="0.2">
      <c r="A48" s="62"/>
      <c r="B48" s="63"/>
      <c r="C48" s="64"/>
      <c r="D48" s="65"/>
      <c r="E48" s="29"/>
      <c r="F48" s="30"/>
      <c r="G48" s="47"/>
      <c r="H48" s="29"/>
      <c r="I48" s="29"/>
      <c r="J48" s="29"/>
      <c r="K48" s="29"/>
      <c r="L48" s="29"/>
      <c r="M48" s="29"/>
      <c r="N48" s="29"/>
      <c r="O48" s="29"/>
      <c r="P48" s="51"/>
    </row>
    <row r="49" spans="1:16" ht="15.75" customHeight="1" thickBot="1" x14ac:dyDescent="0.25">
      <c r="A49" s="12"/>
      <c r="B49" s="13"/>
      <c r="C49" s="32"/>
      <c r="D49" s="33"/>
      <c r="E49" s="32"/>
      <c r="F49" s="33"/>
      <c r="G49" s="48"/>
      <c r="H49" s="32"/>
      <c r="I49" s="32"/>
      <c r="J49" s="32"/>
      <c r="K49" s="32"/>
      <c r="L49" s="32"/>
      <c r="M49" s="32"/>
      <c r="N49" s="32"/>
      <c r="O49" s="32"/>
      <c r="P49" s="34"/>
    </row>
  </sheetData>
  <mergeCells count="22">
    <mergeCell ref="K3:L3"/>
    <mergeCell ref="M3:N3"/>
    <mergeCell ref="M4:N4"/>
    <mergeCell ref="K4:L4"/>
    <mergeCell ref="K7:L7"/>
    <mergeCell ref="K6:L6"/>
    <mergeCell ref="K5:L5"/>
    <mergeCell ref="B37:O37"/>
    <mergeCell ref="K8:L8"/>
    <mergeCell ref="M5:N5"/>
    <mergeCell ref="M6:N6"/>
    <mergeCell ref="M8:N8"/>
    <mergeCell ref="M7:N7"/>
    <mergeCell ref="A30:M30"/>
    <mergeCell ref="A35:M35"/>
    <mergeCell ref="A31:N31"/>
    <mergeCell ref="A32:N32"/>
    <mergeCell ref="A33:N33"/>
    <mergeCell ref="A34:N34"/>
    <mergeCell ref="B11:O11"/>
    <mergeCell ref="B21:O21"/>
    <mergeCell ref="B22:B28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4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2025-12-11T20:02:09Z</cp:lastPrinted>
  <dcterms:created xsi:type="dcterms:W3CDTF">2016-03-30T11:57:46Z</dcterms:created>
  <dcterms:modified xsi:type="dcterms:W3CDTF">2025-12-23T14:51:50Z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