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0" yWindow="0" windowWidth="19200" windowHeight="8070"/>
  </bookViews>
  <sheets>
    <sheet name="SUMMARY" sheetId="3" r:id="rId1"/>
    <sheet name="MATERIAL TAKE-OFF" sheetId="1" r:id="rId2"/>
  </sheets>
  <definedNames>
    <definedName name="_xlnm._FilterDatabase" localSheetId="1" hidden="1">'MATERIAL TAKE-OFF'!$A$10:$P$19</definedName>
    <definedName name="_xlnm.Print_Area" localSheetId="1">'MATERIAL TAKE-OFF'!$A$2:$P$1038</definedName>
    <definedName name="_xlnm.Print_Area" localSheetId="0">SUMMARY!$A$1:$Q$34</definedName>
    <definedName name="_xlnm.Print_Titles" localSheetId="1">'MATERIAL TAKE-OFF'!$1:$10</definedName>
  </definedNames>
  <calcPr calcId="145621"/>
  <fileRecoveryPr autoRecover="0"/>
</workbook>
</file>

<file path=xl/calcChain.xml><?xml version="1.0" encoding="utf-8"?>
<calcChain xmlns="http://schemas.openxmlformats.org/spreadsheetml/2006/main">
  <c r="A1004" i="1" l="1"/>
  <c r="A1008" i="1"/>
  <c r="A1012" i="1"/>
  <c r="A900" i="1"/>
  <c r="A902" i="1"/>
  <c r="A906" i="1"/>
  <c r="A909" i="1"/>
  <c r="A919" i="1"/>
  <c r="A928" i="1"/>
  <c r="A931" i="1"/>
  <c r="A937" i="1"/>
  <c r="A938" i="1"/>
  <c r="A945" i="1"/>
  <c r="A969" i="1"/>
  <c r="A972" i="1"/>
  <c r="A973" i="1"/>
  <c r="A978" i="1"/>
  <c r="A984" i="1"/>
  <c r="A989" i="1"/>
  <c r="A991" i="1"/>
  <c r="L996" i="1"/>
  <c r="G996" i="1"/>
  <c r="O996" i="1" s="1"/>
  <c r="G995" i="1"/>
  <c r="J995" i="1" s="1"/>
  <c r="K995" i="1" s="1"/>
  <c r="G994" i="1"/>
  <c r="M994" i="1" s="1"/>
  <c r="G993" i="1"/>
  <c r="O993" i="1" s="1"/>
  <c r="G992" i="1"/>
  <c r="O992" i="1" s="1"/>
  <c r="G990" i="1"/>
  <c r="O990" i="1" s="1"/>
  <c r="G988" i="1"/>
  <c r="O988" i="1" s="1"/>
  <c r="G987" i="1"/>
  <c r="O987" i="1" s="1"/>
  <c r="G986" i="1"/>
  <c r="O986" i="1" s="1"/>
  <c r="G985" i="1"/>
  <c r="O985" i="1" s="1"/>
  <c r="G983" i="1"/>
  <c r="M983" i="1" s="1"/>
  <c r="G982" i="1"/>
  <c r="O982" i="1" s="1"/>
  <c r="G981" i="1"/>
  <c r="O981" i="1" s="1"/>
  <c r="G980" i="1"/>
  <c r="O980" i="1" s="1"/>
  <c r="G979" i="1"/>
  <c r="O979" i="1" s="1"/>
  <c r="H977" i="1"/>
  <c r="G977" i="1"/>
  <c r="O977" i="1" s="1"/>
  <c r="H976" i="1"/>
  <c r="G976" i="1"/>
  <c r="O976" i="1" s="1"/>
  <c r="H975" i="1"/>
  <c r="G975" i="1"/>
  <c r="O975" i="1" s="1"/>
  <c r="H974" i="1"/>
  <c r="G974" i="1"/>
  <c r="M974" i="1" s="1"/>
  <c r="G971" i="1"/>
  <c r="O971" i="1" s="1"/>
  <c r="G970" i="1"/>
  <c r="J970" i="1" s="1"/>
  <c r="K970" i="1" s="1"/>
  <c r="G968" i="1"/>
  <c r="O968" i="1" s="1"/>
  <c r="G967" i="1"/>
  <c r="O967" i="1" s="1"/>
  <c r="G966" i="1"/>
  <c r="J966" i="1" s="1"/>
  <c r="K966" i="1" s="1"/>
  <c r="G965" i="1"/>
  <c r="O965" i="1" s="1"/>
  <c r="G964" i="1"/>
  <c r="O964" i="1" s="1"/>
  <c r="G963" i="1"/>
  <c r="O963" i="1" s="1"/>
  <c r="G962" i="1"/>
  <c r="J962" i="1" s="1"/>
  <c r="K962" i="1" s="1"/>
  <c r="G961" i="1"/>
  <c r="O961" i="1" s="1"/>
  <c r="G960" i="1"/>
  <c r="O960" i="1" s="1"/>
  <c r="G959" i="1"/>
  <c r="O959" i="1" s="1"/>
  <c r="G958" i="1"/>
  <c r="J958" i="1" s="1"/>
  <c r="K958" i="1" s="1"/>
  <c r="G957" i="1"/>
  <c r="O957" i="1" s="1"/>
  <c r="G956" i="1"/>
  <c r="O956" i="1" s="1"/>
  <c r="G955" i="1"/>
  <c r="O955" i="1" s="1"/>
  <c r="G954" i="1"/>
  <c r="J954" i="1" s="1"/>
  <c r="K954" i="1" s="1"/>
  <c r="G953" i="1"/>
  <c r="J953" i="1" s="1"/>
  <c r="K953" i="1" s="1"/>
  <c r="G952" i="1"/>
  <c r="O952" i="1" s="1"/>
  <c r="G951" i="1"/>
  <c r="O951" i="1" s="1"/>
  <c r="G950" i="1"/>
  <c r="J950" i="1" s="1"/>
  <c r="K950" i="1" s="1"/>
  <c r="G949" i="1"/>
  <c r="O949" i="1" s="1"/>
  <c r="G948" i="1"/>
  <c r="O948" i="1" s="1"/>
  <c r="G947" i="1"/>
  <c r="O947" i="1" s="1"/>
  <c r="G946" i="1"/>
  <c r="J946" i="1" s="1"/>
  <c r="K946" i="1" s="1"/>
  <c r="G944" i="1"/>
  <c r="O944" i="1" s="1"/>
  <c r="G943" i="1"/>
  <c r="O943" i="1" s="1"/>
  <c r="G942" i="1"/>
  <c r="O942" i="1" s="1"/>
  <c r="G941" i="1"/>
  <c r="J941" i="1" s="1"/>
  <c r="K941" i="1" s="1"/>
  <c r="G940" i="1"/>
  <c r="O940" i="1" s="1"/>
  <c r="G939" i="1"/>
  <c r="O939" i="1" s="1"/>
  <c r="G936" i="1"/>
  <c r="O936" i="1" s="1"/>
  <c r="G935" i="1"/>
  <c r="J935" i="1" s="1"/>
  <c r="K935" i="1" s="1"/>
  <c r="G934" i="1"/>
  <c r="J934" i="1" s="1"/>
  <c r="K934" i="1" s="1"/>
  <c r="G933" i="1"/>
  <c r="O933" i="1" s="1"/>
  <c r="G932" i="1"/>
  <c r="O932" i="1" s="1"/>
  <c r="G930" i="1"/>
  <c r="O930" i="1" s="1"/>
  <c r="G929" i="1"/>
  <c r="M929" i="1" s="1"/>
  <c r="G927" i="1"/>
  <c r="O927" i="1" s="1"/>
  <c r="G926" i="1"/>
  <c r="O926" i="1" s="1"/>
  <c r="G925" i="1"/>
  <c r="O925" i="1" s="1"/>
  <c r="G924" i="1"/>
  <c r="O924" i="1" s="1"/>
  <c r="G923" i="1"/>
  <c r="O923" i="1" s="1"/>
  <c r="G922" i="1"/>
  <c r="O922" i="1" s="1"/>
  <c r="G921" i="1"/>
  <c r="M921" i="1" s="1"/>
  <c r="G920" i="1"/>
  <c r="O920" i="1" s="1"/>
  <c r="G918" i="1"/>
  <c r="O918" i="1" s="1"/>
  <c r="G917" i="1"/>
  <c r="O917" i="1" s="1"/>
  <c r="G916" i="1"/>
  <c r="M916" i="1" s="1"/>
  <c r="D915" i="1"/>
  <c r="D914" i="1"/>
  <c r="G913" i="1"/>
  <c r="O913" i="1" s="1"/>
  <c r="G912" i="1"/>
  <c r="M912" i="1" s="1"/>
  <c r="G911" i="1"/>
  <c r="O911" i="1" s="1"/>
  <c r="G910" i="1"/>
  <c r="O910" i="1" s="1"/>
  <c r="G908" i="1"/>
  <c r="O908" i="1" s="1"/>
  <c r="G907" i="1"/>
  <c r="J907" i="1" s="1"/>
  <c r="K907" i="1" s="1"/>
  <c r="G905" i="1"/>
  <c r="M905" i="1" s="1"/>
  <c r="G904" i="1"/>
  <c r="J904" i="1" s="1"/>
  <c r="K904" i="1" s="1"/>
  <c r="G903" i="1"/>
  <c r="O903" i="1" s="1"/>
  <c r="G901" i="1"/>
  <c r="O901" i="1" s="1"/>
  <c r="G899" i="1"/>
  <c r="O899" i="1" s="1"/>
  <c r="G898" i="1"/>
  <c r="J898" i="1" s="1"/>
  <c r="K898" i="1" s="1"/>
  <c r="G897" i="1"/>
  <c r="O897" i="1" s="1"/>
  <c r="G896" i="1"/>
  <c r="O896" i="1" s="1"/>
  <c r="G895" i="1"/>
  <c r="M895" i="1" s="1"/>
  <c r="G1017" i="1"/>
  <c r="O1017" i="1" s="1"/>
  <c r="G1016" i="1"/>
  <c r="O1016" i="1" s="1"/>
  <c r="G1015" i="1"/>
  <c r="O1015" i="1" s="1"/>
  <c r="G1014" i="1"/>
  <c r="O1014" i="1" s="1"/>
  <c r="G1013" i="1"/>
  <c r="O1013" i="1" s="1"/>
  <c r="G1011" i="1"/>
  <c r="M1011" i="1" s="1"/>
  <c r="G1010" i="1"/>
  <c r="M1010" i="1" s="1"/>
  <c r="H1009" i="1"/>
  <c r="G1009" i="1"/>
  <c r="O1009" i="1" s="1"/>
  <c r="G1007" i="1"/>
  <c r="O1007" i="1" s="1"/>
  <c r="G1006" i="1"/>
  <c r="O1006" i="1" s="1"/>
  <c r="H1005" i="1"/>
  <c r="G1005" i="1"/>
  <c r="O1005" i="1" s="1"/>
  <c r="G1003" i="1"/>
  <c r="M1003" i="1" s="1"/>
  <c r="G1002" i="1"/>
  <c r="J1002" i="1" s="1"/>
  <c r="K1002" i="1" s="1"/>
  <c r="H1001" i="1"/>
  <c r="G1001" i="1"/>
  <c r="O1001" i="1" s="1"/>
  <c r="D888" i="1"/>
  <c r="G888" i="1" s="1"/>
  <c r="A819" i="1"/>
  <c r="A838" i="1"/>
  <c r="A840" i="1"/>
  <c r="A843" i="1"/>
  <c r="A852" i="1"/>
  <c r="A854" i="1"/>
  <c r="A856" i="1"/>
  <c r="A864" i="1"/>
  <c r="A865" i="1"/>
  <c r="A866" i="1"/>
  <c r="A876" i="1"/>
  <c r="A878" i="1"/>
  <c r="A879" i="1"/>
  <c r="A880" i="1"/>
  <c r="G883" i="1"/>
  <c r="J883" i="1" s="1"/>
  <c r="K883" i="1" s="1"/>
  <c r="G882" i="1"/>
  <c r="M882" i="1" s="1"/>
  <c r="G881" i="1"/>
  <c r="J881" i="1" s="1"/>
  <c r="K881" i="1" s="1"/>
  <c r="G877" i="1"/>
  <c r="O877" i="1" s="1"/>
  <c r="G875" i="1"/>
  <c r="O875" i="1" s="1"/>
  <c r="G874" i="1"/>
  <c r="O874" i="1" s="1"/>
  <c r="G873" i="1"/>
  <c r="M873" i="1" s="1"/>
  <c r="G872" i="1"/>
  <c r="O872" i="1" s="1"/>
  <c r="G871" i="1"/>
  <c r="O871" i="1" s="1"/>
  <c r="G870" i="1"/>
  <c r="J870" i="1" s="1"/>
  <c r="K870" i="1" s="1"/>
  <c r="G869" i="1"/>
  <c r="M869" i="1" s="1"/>
  <c r="G868" i="1"/>
  <c r="O868" i="1" s="1"/>
  <c r="G867" i="1"/>
  <c r="O867" i="1" s="1"/>
  <c r="G863" i="1"/>
  <c r="O863" i="1" s="1"/>
  <c r="G862" i="1"/>
  <c r="J862" i="1" s="1"/>
  <c r="K862" i="1" s="1"/>
  <c r="G861" i="1"/>
  <c r="O861" i="1" s="1"/>
  <c r="G860" i="1"/>
  <c r="O860" i="1" s="1"/>
  <c r="G859" i="1"/>
  <c r="O859" i="1" s="1"/>
  <c r="G858" i="1"/>
  <c r="J858" i="1" s="1"/>
  <c r="K858" i="1" s="1"/>
  <c r="G857" i="1"/>
  <c r="O857" i="1" s="1"/>
  <c r="L855" i="1"/>
  <c r="H855" i="1"/>
  <c r="G855" i="1"/>
  <c r="O855" i="1" s="1"/>
  <c r="G853" i="1"/>
  <c r="O853" i="1" s="1"/>
  <c r="G851" i="1"/>
  <c r="O851" i="1" s="1"/>
  <c r="G850" i="1"/>
  <c r="J850" i="1" s="1"/>
  <c r="K850" i="1" s="1"/>
  <c r="G849" i="1"/>
  <c r="O849" i="1" s="1"/>
  <c r="G848" i="1"/>
  <c r="M848" i="1" s="1"/>
  <c r="G847" i="1"/>
  <c r="O847" i="1" s="1"/>
  <c r="G846" i="1"/>
  <c r="J846" i="1" s="1"/>
  <c r="K846" i="1" s="1"/>
  <c r="G845" i="1"/>
  <c r="J845" i="1" s="1"/>
  <c r="K845" i="1" s="1"/>
  <c r="G844" i="1"/>
  <c r="M844" i="1" s="1"/>
  <c r="G842" i="1"/>
  <c r="J842" i="1" s="1"/>
  <c r="K842" i="1" s="1"/>
  <c r="G841" i="1"/>
  <c r="J841" i="1" s="1"/>
  <c r="K841" i="1" s="1"/>
  <c r="G839" i="1"/>
  <c r="O839" i="1" s="1"/>
  <c r="G837" i="1"/>
  <c r="M837" i="1" s="1"/>
  <c r="G836" i="1"/>
  <c r="M836" i="1" s="1"/>
  <c r="G835" i="1"/>
  <c r="J835" i="1" s="1"/>
  <c r="K835" i="1" s="1"/>
  <c r="G834" i="1"/>
  <c r="M834" i="1" s="1"/>
  <c r="G833" i="1"/>
  <c r="M833" i="1" s="1"/>
  <c r="G832" i="1"/>
  <c r="M832" i="1" s="1"/>
  <c r="G831" i="1"/>
  <c r="J831" i="1" s="1"/>
  <c r="K831" i="1" s="1"/>
  <c r="G830" i="1"/>
  <c r="M830" i="1" s="1"/>
  <c r="G829" i="1"/>
  <c r="M829" i="1" s="1"/>
  <c r="G828" i="1"/>
  <c r="M828" i="1" s="1"/>
  <c r="G827" i="1"/>
  <c r="J827" i="1" s="1"/>
  <c r="K827" i="1" s="1"/>
  <c r="G826" i="1"/>
  <c r="M826" i="1" s="1"/>
  <c r="G825" i="1"/>
  <c r="M825" i="1" s="1"/>
  <c r="G824" i="1"/>
  <c r="M824" i="1" s="1"/>
  <c r="G823" i="1"/>
  <c r="J823" i="1" s="1"/>
  <c r="K823" i="1" s="1"/>
  <c r="G822" i="1"/>
  <c r="O822" i="1" s="1"/>
  <c r="G821" i="1"/>
  <c r="M821" i="1" s="1"/>
  <c r="G820" i="1"/>
  <c r="M820" i="1" s="1"/>
  <c r="G818" i="1"/>
  <c r="M818" i="1" s="1"/>
  <c r="G817" i="1"/>
  <c r="M817" i="1" s="1"/>
  <c r="G816" i="1"/>
  <c r="J816" i="1" s="1"/>
  <c r="K816" i="1" s="1"/>
  <c r="G815" i="1"/>
  <c r="O815" i="1" s="1"/>
  <c r="G814" i="1"/>
  <c r="M814" i="1" s="1"/>
  <c r="G813" i="1"/>
  <c r="M813" i="1" s="1"/>
  <c r="G812" i="1"/>
  <c r="J812" i="1" s="1"/>
  <c r="K812" i="1" s="1"/>
  <c r="G811" i="1"/>
  <c r="M811" i="1" s="1"/>
  <c r="G810" i="1"/>
  <c r="M810" i="1" s="1"/>
  <c r="G809" i="1"/>
  <c r="M809" i="1" s="1"/>
  <c r="A778" i="1"/>
  <c r="A781" i="1"/>
  <c r="A784" i="1"/>
  <c r="A786" i="1"/>
  <c r="A801" i="1"/>
  <c r="G804" i="1"/>
  <c r="O804" i="1" s="1"/>
  <c r="G803" i="1"/>
  <c r="M803" i="1" s="1"/>
  <c r="G802" i="1"/>
  <c r="J802" i="1" s="1"/>
  <c r="K802" i="1" s="1"/>
  <c r="G800" i="1"/>
  <c r="O800" i="1" s="1"/>
  <c r="G799" i="1"/>
  <c r="M799" i="1" s="1"/>
  <c r="G798" i="1"/>
  <c r="J798" i="1" s="1"/>
  <c r="K798" i="1" s="1"/>
  <c r="G797" i="1"/>
  <c r="O797" i="1" s="1"/>
  <c r="G796" i="1"/>
  <c r="O796" i="1" s="1"/>
  <c r="G795" i="1"/>
  <c r="M795" i="1" s="1"/>
  <c r="G794" i="1"/>
  <c r="J794" i="1" s="1"/>
  <c r="K794" i="1" s="1"/>
  <c r="G793" i="1"/>
  <c r="O793" i="1" s="1"/>
  <c r="G792" i="1"/>
  <c r="O792" i="1" s="1"/>
  <c r="G791" i="1"/>
  <c r="M791" i="1" s="1"/>
  <c r="G790" i="1"/>
  <c r="J790" i="1" s="1"/>
  <c r="K790" i="1" s="1"/>
  <c r="G789" i="1"/>
  <c r="M789" i="1" s="1"/>
  <c r="G788" i="1"/>
  <c r="O788" i="1" s="1"/>
  <c r="G787" i="1"/>
  <c r="M787" i="1" s="1"/>
  <c r="G785" i="1"/>
  <c r="O785" i="1" s="1"/>
  <c r="G783" i="1"/>
  <c r="O783" i="1" s="1"/>
  <c r="G782" i="1"/>
  <c r="O782" i="1" s="1"/>
  <c r="G780" i="1"/>
  <c r="O780" i="1" s="1"/>
  <c r="G779" i="1"/>
  <c r="M779" i="1" s="1"/>
  <c r="G777" i="1"/>
  <c r="O777" i="1" s="1"/>
  <c r="G776" i="1"/>
  <c r="J776" i="1" s="1"/>
  <c r="K776" i="1" s="1"/>
  <c r="G775" i="1"/>
  <c r="J775" i="1" s="1"/>
  <c r="K775" i="1" s="1"/>
  <c r="G774" i="1"/>
  <c r="O774" i="1" s="1"/>
  <c r="G773" i="1"/>
  <c r="O773" i="1" s="1"/>
  <c r="G772" i="1"/>
  <c r="J772" i="1" s="1"/>
  <c r="K772" i="1" s="1"/>
  <c r="G771" i="1"/>
  <c r="J771" i="1" s="1"/>
  <c r="K771" i="1" s="1"/>
  <c r="G770" i="1"/>
  <c r="O770" i="1" s="1"/>
  <c r="G769" i="1"/>
  <c r="M769" i="1" s="1"/>
  <c r="G768" i="1"/>
  <c r="M768" i="1" s="1"/>
  <c r="G767" i="1"/>
  <c r="J767" i="1" s="1"/>
  <c r="K767" i="1" s="1"/>
  <c r="G766" i="1"/>
  <c r="O766" i="1" s="1"/>
  <c r="G765" i="1"/>
  <c r="M765" i="1" s="1"/>
  <c r="G764" i="1"/>
  <c r="M764" i="1" s="1"/>
  <c r="G763" i="1"/>
  <c r="J763" i="1" s="1"/>
  <c r="K763" i="1" s="1"/>
  <c r="G762" i="1"/>
  <c r="O762" i="1" s="1"/>
  <c r="G761" i="1"/>
  <c r="M761" i="1" s="1"/>
  <c r="G760" i="1"/>
  <c r="M760" i="1" s="1"/>
  <c r="G758" i="1"/>
  <c r="O758" i="1" s="1"/>
  <c r="G757" i="1"/>
  <c r="J757" i="1" s="1"/>
  <c r="K757" i="1" s="1"/>
  <c r="G756" i="1"/>
  <c r="O756" i="1" s="1"/>
  <c r="G755" i="1"/>
  <c r="O755" i="1" s="1"/>
  <c r="G754" i="1"/>
  <c r="O754" i="1" s="1"/>
  <c r="G753" i="1"/>
  <c r="J753" i="1" s="1"/>
  <c r="K753" i="1" s="1"/>
  <c r="G752" i="1"/>
  <c r="O752" i="1" s="1"/>
  <c r="G750" i="1"/>
  <c r="O750" i="1" s="1"/>
  <c r="G748" i="1"/>
  <c r="O748" i="1" s="1"/>
  <c r="G747" i="1"/>
  <c r="J747" i="1" s="1"/>
  <c r="K747" i="1" s="1"/>
  <c r="G746" i="1"/>
  <c r="O746" i="1" s="1"/>
  <c r="G745" i="1"/>
  <c r="M745" i="1" s="1"/>
  <c r="G744" i="1"/>
  <c r="O744" i="1" s="1"/>
  <c r="G743" i="1"/>
  <c r="J743" i="1" s="1"/>
  <c r="K743" i="1" s="1"/>
  <c r="G742" i="1"/>
  <c r="O742" i="1" s="1"/>
  <c r="G741" i="1"/>
  <c r="M741" i="1" s="1"/>
  <c r="G740" i="1"/>
  <c r="O740" i="1" s="1"/>
  <c r="G739" i="1"/>
  <c r="J739" i="1" s="1"/>
  <c r="K739" i="1" s="1"/>
  <c r="G738" i="1"/>
  <c r="J738" i="1" s="1"/>
  <c r="K738" i="1" s="1"/>
  <c r="G737" i="1"/>
  <c r="J737" i="1" s="1"/>
  <c r="K737" i="1" s="1"/>
  <c r="G736" i="1"/>
  <c r="O736" i="1" s="1"/>
  <c r="A721" i="1"/>
  <c r="A729" i="1"/>
  <c r="G731" i="1"/>
  <c r="O731" i="1" s="1"/>
  <c r="G730" i="1"/>
  <c r="M730" i="1" s="1"/>
  <c r="G728" i="1"/>
  <c r="M728" i="1" s="1"/>
  <c r="G727" i="1"/>
  <c r="J727" i="1" s="1"/>
  <c r="K727" i="1" s="1"/>
  <c r="G726" i="1"/>
  <c r="O726" i="1" s="1"/>
  <c r="G725" i="1"/>
  <c r="O725" i="1" s="1"/>
  <c r="G724" i="1"/>
  <c r="M724" i="1" s="1"/>
  <c r="G723" i="1"/>
  <c r="J723" i="1" s="1"/>
  <c r="K723" i="1" s="1"/>
  <c r="G722" i="1"/>
  <c r="O722" i="1" s="1"/>
  <c r="G720" i="1"/>
  <c r="M720" i="1" s="1"/>
  <c r="G719" i="1"/>
  <c r="J719" i="1" s="1"/>
  <c r="K719" i="1" s="1"/>
  <c r="G718" i="1"/>
  <c r="O718" i="1" s="1"/>
  <c r="G717" i="1"/>
  <c r="M717" i="1" s="1"/>
  <c r="G716" i="1"/>
  <c r="M716" i="1" s="1"/>
  <c r="L715" i="1"/>
  <c r="G715" i="1"/>
  <c r="O715" i="1" s="1"/>
  <c r="L714" i="1"/>
  <c r="G714" i="1"/>
  <c r="J714" i="1" s="1"/>
  <c r="K714" i="1" s="1"/>
  <c r="G713" i="1"/>
  <c r="O713" i="1" s="1"/>
  <c r="G712" i="1"/>
  <c r="M712" i="1" s="1"/>
  <c r="A707" i="1"/>
  <c r="G710" i="1"/>
  <c r="O710" i="1" s="1"/>
  <c r="G709" i="1"/>
  <c r="M709" i="1" s="1"/>
  <c r="G708" i="1"/>
  <c r="J708" i="1" s="1"/>
  <c r="K708" i="1" s="1"/>
  <c r="G706" i="1"/>
  <c r="O706" i="1" s="1"/>
  <c r="G705" i="1"/>
  <c r="J705" i="1" s="1"/>
  <c r="K705" i="1" s="1"/>
  <c r="G704" i="1"/>
  <c r="O704" i="1" s="1"/>
  <c r="G703" i="1"/>
  <c r="M703" i="1" s="1"/>
  <c r="G701" i="1"/>
  <c r="O701" i="1" s="1"/>
  <c r="G700" i="1"/>
  <c r="M700" i="1" s="1"/>
  <c r="G699" i="1"/>
  <c r="O699" i="1" s="1"/>
  <c r="G698" i="1"/>
  <c r="M698" i="1" s="1"/>
  <c r="G697" i="1"/>
  <c r="J697" i="1" s="1"/>
  <c r="K697" i="1" s="1"/>
  <c r="G696" i="1"/>
  <c r="J696" i="1" s="1"/>
  <c r="K696" i="1" s="1"/>
  <c r="G695" i="1"/>
  <c r="O695" i="1" s="1"/>
  <c r="A687" i="1"/>
  <c r="A689" i="1"/>
  <c r="G690" i="1"/>
  <c r="M690" i="1" s="1"/>
  <c r="G688" i="1"/>
  <c r="O688" i="1" s="1"/>
  <c r="G686" i="1"/>
  <c r="M686" i="1" s="1"/>
  <c r="G685" i="1"/>
  <c r="J685" i="1" s="1"/>
  <c r="K685" i="1" s="1"/>
  <c r="G684" i="1"/>
  <c r="O684" i="1" s="1"/>
  <c r="G683" i="1"/>
  <c r="M683" i="1" s="1"/>
  <c r="G682" i="1"/>
  <c r="M682" i="1" s="1"/>
  <c r="G681" i="1"/>
  <c r="J681" i="1" s="1"/>
  <c r="K681" i="1" s="1"/>
  <c r="G680" i="1"/>
  <c r="J680" i="1" s="1"/>
  <c r="K680" i="1" s="1"/>
  <c r="G679" i="1"/>
  <c r="M679" i="1" s="1"/>
  <c r="G678" i="1"/>
  <c r="M678" i="1" s="1"/>
  <c r="G677" i="1"/>
  <c r="J677" i="1" s="1"/>
  <c r="K677" i="1" s="1"/>
  <c r="G676" i="1"/>
  <c r="O676" i="1" s="1"/>
  <c r="G675" i="1"/>
  <c r="M675" i="1" s="1"/>
  <c r="G674" i="1"/>
  <c r="M674" i="1" s="1"/>
  <c r="G673" i="1"/>
  <c r="J673" i="1" s="1"/>
  <c r="K673" i="1" s="1"/>
  <c r="G672" i="1"/>
  <c r="O672" i="1" s="1"/>
  <c r="G671" i="1"/>
  <c r="O671" i="1" s="1"/>
  <c r="J917" i="1" l="1"/>
  <c r="K917" i="1" s="1"/>
  <c r="O916" i="1"/>
  <c r="M923" i="1"/>
  <c r="J987" i="1"/>
  <c r="K987" i="1" s="1"/>
  <c r="M990" i="1"/>
  <c r="O983" i="1"/>
  <c r="O941" i="1"/>
  <c r="M970" i="1"/>
  <c r="M911" i="1"/>
  <c r="J1001" i="1"/>
  <c r="K1001" i="1" s="1"/>
  <c r="M985" i="1"/>
  <c r="M1017" i="1"/>
  <c r="M926" i="1"/>
  <c r="M953" i="1"/>
  <c r="O994" i="1"/>
  <c r="J1013" i="1"/>
  <c r="K1013" i="1" s="1"/>
  <c r="J916" i="1"/>
  <c r="K916" i="1" s="1"/>
  <c r="M898" i="1"/>
  <c r="J912" i="1"/>
  <c r="K912" i="1" s="1"/>
  <c r="J921" i="1"/>
  <c r="K921" i="1" s="1"/>
  <c r="M934" i="1"/>
  <c r="M949" i="1"/>
  <c r="O962" i="1"/>
  <c r="O898" i="1"/>
  <c r="O912" i="1"/>
  <c r="O921" i="1"/>
  <c r="O934" i="1"/>
  <c r="J994" i="1"/>
  <c r="K994" i="1" s="1"/>
  <c r="M913" i="1"/>
  <c r="M917" i="1"/>
  <c r="J922" i="1"/>
  <c r="K922" i="1" s="1"/>
  <c r="O958" i="1"/>
  <c r="J911" i="1"/>
  <c r="K911" i="1" s="1"/>
  <c r="P911" i="1" s="1"/>
  <c r="O946" i="1"/>
  <c r="M965" i="1"/>
  <c r="J976" i="1"/>
  <c r="K976" i="1" s="1"/>
  <c r="J983" i="1"/>
  <c r="K983" i="1" s="1"/>
  <c r="M995" i="1"/>
  <c r="J897" i="1"/>
  <c r="K897" i="1" s="1"/>
  <c r="M904" i="1"/>
  <c r="J977" i="1"/>
  <c r="K977" i="1" s="1"/>
  <c r="M996" i="1"/>
  <c r="J1009" i="1"/>
  <c r="K1009" i="1" s="1"/>
  <c r="J1015" i="1"/>
  <c r="K1015" i="1" s="1"/>
  <c r="O905" i="1"/>
  <c r="J925" i="1"/>
  <c r="K925" i="1" s="1"/>
  <c r="M927" i="1"/>
  <c r="J940" i="1"/>
  <c r="K940" i="1" s="1"/>
  <c r="J943" i="1"/>
  <c r="K943" i="1" s="1"/>
  <c r="M950" i="1"/>
  <c r="O953" i="1"/>
  <c r="J957" i="1"/>
  <c r="K957" i="1" s="1"/>
  <c r="J960" i="1"/>
  <c r="K960" i="1" s="1"/>
  <c r="M966" i="1"/>
  <c r="O970" i="1"/>
  <c r="J974" i="1"/>
  <c r="K974" i="1" s="1"/>
  <c r="J981" i="1"/>
  <c r="K981" i="1" s="1"/>
  <c r="J988" i="1"/>
  <c r="K988" i="1" s="1"/>
  <c r="J992" i="1"/>
  <c r="K992" i="1" s="1"/>
  <c r="M1009" i="1"/>
  <c r="M1015" i="1"/>
  <c r="M925" i="1"/>
  <c r="M940" i="1"/>
  <c r="O950" i="1"/>
  <c r="M957" i="1"/>
  <c r="O966" i="1"/>
  <c r="O974" i="1"/>
  <c r="M988" i="1"/>
  <c r="O895" i="1"/>
  <c r="M907" i="1"/>
  <c r="M922" i="1"/>
  <c r="O929" i="1"/>
  <c r="M935" i="1"/>
  <c r="J944" i="1"/>
  <c r="K944" i="1" s="1"/>
  <c r="J948" i="1"/>
  <c r="K948" i="1" s="1"/>
  <c r="M954" i="1"/>
  <c r="J961" i="1"/>
  <c r="K961" i="1" s="1"/>
  <c r="J964" i="1"/>
  <c r="K964" i="1" s="1"/>
  <c r="M971" i="1"/>
  <c r="J979" i="1"/>
  <c r="K979" i="1" s="1"/>
  <c r="J982" i="1"/>
  <c r="K982" i="1" s="1"/>
  <c r="J993" i="1"/>
  <c r="K993" i="1" s="1"/>
  <c r="O995" i="1"/>
  <c r="J1005" i="1"/>
  <c r="K1005" i="1" s="1"/>
  <c r="O907" i="1"/>
  <c r="O935" i="1"/>
  <c r="M944" i="1"/>
  <c r="O954" i="1"/>
  <c r="M961" i="1"/>
  <c r="M979" i="1"/>
  <c r="M982" i="1"/>
  <c r="J986" i="1"/>
  <c r="K986" i="1" s="1"/>
  <c r="M993" i="1"/>
  <c r="M1005" i="1"/>
  <c r="J1016" i="1"/>
  <c r="K1016" i="1" s="1"/>
  <c r="J926" i="1"/>
  <c r="K926" i="1" s="1"/>
  <c r="M941" i="1"/>
  <c r="P941" i="1" s="1"/>
  <c r="J949" i="1"/>
  <c r="K949" i="1" s="1"/>
  <c r="J952" i="1"/>
  <c r="K952" i="1" s="1"/>
  <c r="M958" i="1"/>
  <c r="J965" i="1"/>
  <c r="K965" i="1" s="1"/>
  <c r="J968" i="1"/>
  <c r="K968" i="1" s="1"/>
  <c r="J990" i="1"/>
  <c r="K990" i="1" s="1"/>
  <c r="J996" i="1"/>
  <c r="K996" i="1" s="1"/>
  <c r="P921" i="1"/>
  <c r="J1017" i="1"/>
  <c r="K1017" i="1" s="1"/>
  <c r="O904" i="1"/>
  <c r="J939" i="1"/>
  <c r="K939" i="1" s="1"/>
  <c r="M946" i="1"/>
  <c r="J956" i="1"/>
  <c r="K956" i="1" s="1"/>
  <c r="M962" i="1"/>
  <c r="M980" i="1"/>
  <c r="M987" i="1"/>
  <c r="P987" i="1" s="1"/>
  <c r="J975" i="1"/>
  <c r="K975" i="1" s="1"/>
  <c r="M977" i="1"/>
  <c r="M976" i="1"/>
  <c r="M975" i="1"/>
  <c r="J980" i="1"/>
  <c r="K980" i="1" s="1"/>
  <c r="M981" i="1"/>
  <c r="J985" i="1"/>
  <c r="K985" i="1" s="1"/>
  <c r="M986" i="1"/>
  <c r="P986" i="1" s="1"/>
  <c r="M992" i="1"/>
  <c r="M939" i="1"/>
  <c r="J942" i="1"/>
  <c r="K942" i="1" s="1"/>
  <c r="M943" i="1"/>
  <c r="J947" i="1"/>
  <c r="K947" i="1" s="1"/>
  <c r="M948" i="1"/>
  <c r="J951" i="1"/>
  <c r="K951" i="1" s="1"/>
  <c r="M952" i="1"/>
  <c r="J955" i="1"/>
  <c r="K955" i="1" s="1"/>
  <c r="M956" i="1"/>
  <c r="J959" i="1"/>
  <c r="K959" i="1" s="1"/>
  <c r="M960" i="1"/>
  <c r="J963" i="1"/>
  <c r="K963" i="1" s="1"/>
  <c r="M964" i="1"/>
  <c r="J967" i="1"/>
  <c r="K967" i="1" s="1"/>
  <c r="M968" i="1"/>
  <c r="M942" i="1"/>
  <c r="M947" i="1"/>
  <c r="M951" i="1"/>
  <c r="M955" i="1"/>
  <c r="M959" i="1"/>
  <c r="M963" i="1"/>
  <c r="M967" i="1"/>
  <c r="J971" i="1"/>
  <c r="K971" i="1" s="1"/>
  <c r="P971" i="1" s="1"/>
  <c r="J933" i="1"/>
  <c r="K933" i="1" s="1"/>
  <c r="J932" i="1"/>
  <c r="K932" i="1" s="1"/>
  <c r="M933" i="1"/>
  <c r="J936" i="1"/>
  <c r="K936" i="1" s="1"/>
  <c r="M932" i="1"/>
  <c r="M936" i="1"/>
  <c r="J930" i="1"/>
  <c r="K930" i="1" s="1"/>
  <c r="J929" i="1"/>
  <c r="K929" i="1" s="1"/>
  <c r="M930" i="1"/>
  <c r="J920" i="1"/>
  <c r="K920" i="1" s="1"/>
  <c r="J924" i="1"/>
  <c r="K924" i="1" s="1"/>
  <c r="M920" i="1"/>
  <c r="J923" i="1"/>
  <c r="K923" i="1" s="1"/>
  <c r="M924" i="1"/>
  <c r="J927" i="1"/>
  <c r="K927" i="1" s="1"/>
  <c r="G915" i="1"/>
  <c r="J910" i="1"/>
  <c r="K910" i="1" s="1"/>
  <c r="G914" i="1"/>
  <c r="M910" i="1"/>
  <c r="J913" i="1"/>
  <c r="K913" i="1" s="1"/>
  <c r="J918" i="1"/>
  <c r="K918" i="1" s="1"/>
  <c r="M918" i="1"/>
  <c r="J908" i="1"/>
  <c r="K908" i="1" s="1"/>
  <c r="M908" i="1"/>
  <c r="M903" i="1"/>
  <c r="J903" i="1"/>
  <c r="K903" i="1" s="1"/>
  <c r="J905" i="1"/>
  <c r="K905" i="1" s="1"/>
  <c r="J901" i="1"/>
  <c r="K901" i="1" s="1"/>
  <c r="M901" i="1"/>
  <c r="J896" i="1"/>
  <c r="K896" i="1" s="1"/>
  <c r="M897" i="1"/>
  <c r="J895" i="1"/>
  <c r="K895" i="1" s="1"/>
  <c r="M896" i="1"/>
  <c r="J899" i="1"/>
  <c r="K899" i="1" s="1"/>
  <c r="M899" i="1"/>
  <c r="M1001" i="1"/>
  <c r="J1007" i="1"/>
  <c r="K1007" i="1" s="1"/>
  <c r="M1007" i="1"/>
  <c r="M1013" i="1"/>
  <c r="M1016" i="1"/>
  <c r="J1014" i="1"/>
  <c r="K1014" i="1" s="1"/>
  <c r="M1014" i="1"/>
  <c r="M1006" i="1"/>
  <c r="O1011" i="1"/>
  <c r="O1003" i="1"/>
  <c r="O1010" i="1"/>
  <c r="M1002" i="1"/>
  <c r="O1002" i="1"/>
  <c r="J1006" i="1"/>
  <c r="K1006" i="1" s="1"/>
  <c r="J1011" i="1"/>
  <c r="K1011" i="1" s="1"/>
  <c r="J1003" i="1"/>
  <c r="K1003" i="1" s="1"/>
  <c r="J1010" i="1"/>
  <c r="K1010" i="1" s="1"/>
  <c r="J825" i="1"/>
  <c r="K825" i="1" s="1"/>
  <c r="O832" i="1"/>
  <c r="O883" i="1"/>
  <c r="D889" i="1"/>
  <c r="G889" i="1" s="1"/>
  <c r="O889" i="1" s="1"/>
  <c r="M846" i="1"/>
  <c r="M888" i="1"/>
  <c r="J888" i="1"/>
  <c r="K888" i="1" s="1"/>
  <c r="O888" i="1"/>
  <c r="D890" i="1"/>
  <c r="M875" i="1"/>
  <c r="J821" i="1"/>
  <c r="K821" i="1" s="1"/>
  <c r="J814" i="1"/>
  <c r="K814" i="1" s="1"/>
  <c r="J861" i="1"/>
  <c r="K861" i="1" s="1"/>
  <c r="J847" i="1"/>
  <c r="K847" i="1" s="1"/>
  <c r="J810" i="1"/>
  <c r="K810" i="1" s="1"/>
  <c r="M874" i="1"/>
  <c r="J829" i="1"/>
  <c r="K829" i="1" s="1"/>
  <c r="O829" i="1"/>
  <c r="J855" i="1"/>
  <c r="K855" i="1" s="1"/>
  <c r="J869" i="1"/>
  <c r="K869" i="1" s="1"/>
  <c r="J873" i="1"/>
  <c r="K873" i="1" s="1"/>
  <c r="O869" i="1"/>
  <c r="O873" i="1"/>
  <c r="O813" i="1"/>
  <c r="J837" i="1"/>
  <c r="K837" i="1" s="1"/>
  <c r="M845" i="1"/>
  <c r="M850" i="1"/>
  <c r="J882" i="1"/>
  <c r="K882" i="1" s="1"/>
  <c r="M842" i="1"/>
  <c r="O850" i="1"/>
  <c r="M870" i="1"/>
  <c r="J874" i="1"/>
  <c r="K874" i="1" s="1"/>
  <c r="P874" i="1" s="1"/>
  <c r="O882" i="1"/>
  <c r="O814" i="1"/>
  <c r="O828" i="1"/>
  <c r="M841" i="1"/>
  <c r="J851" i="1"/>
  <c r="K851" i="1" s="1"/>
  <c r="M858" i="1"/>
  <c r="M867" i="1"/>
  <c r="M871" i="1"/>
  <c r="M883" i="1"/>
  <c r="M881" i="1"/>
  <c r="O881" i="1"/>
  <c r="O809" i="1"/>
  <c r="J818" i="1"/>
  <c r="K818" i="1" s="1"/>
  <c r="M822" i="1"/>
  <c r="O836" i="1"/>
  <c r="O841" i="1"/>
  <c r="O845" i="1"/>
  <c r="J849" i="1"/>
  <c r="K849" i="1" s="1"/>
  <c r="M857" i="1"/>
  <c r="O870" i="1"/>
  <c r="O818" i="1"/>
  <c r="M849" i="1"/>
  <c r="M861" i="1"/>
  <c r="O810" i="1"/>
  <c r="O820" i="1"/>
  <c r="O824" i="1"/>
  <c r="J833" i="1"/>
  <c r="K833" i="1" s="1"/>
  <c r="O837" i="1"/>
  <c r="O842" i="1"/>
  <c r="O846" i="1"/>
  <c r="M855" i="1"/>
  <c r="O858" i="1"/>
  <c r="M862" i="1"/>
  <c r="O833" i="1"/>
  <c r="O862" i="1"/>
  <c r="O817" i="1"/>
  <c r="O821" i="1"/>
  <c r="O825" i="1"/>
  <c r="J857" i="1"/>
  <c r="K857" i="1" s="1"/>
  <c r="J877" i="1"/>
  <c r="K877" i="1" s="1"/>
  <c r="M877" i="1"/>
  <c r="J868" i="1"/>
  <c r="K868" i="1" s="1"/>
  <c r="J872" i="1"/>
  <c r="K872" i="1" s="1"/>
  <c r="J867" i="1"/>
  <c r="K867" i="1" s="1"/>
  <c r="M868" i="1"/>
  <c r="J871" i="1"/>
  <c r="K871" i="1" s="1"/>
  <c r="M872" i="1"/>
  <c r="J875" i="1"/>
  <c r="K875" i="1" s="1"/>
  <c r="J859" i="1"/>
  <c r="K859" i="1" s="1"/>
  <c r="M860" i="1"/>
  <c r="J863" i="1"/>
  <c r="K863" i="1" s="1"/>
  <c r="J860" i="1"/>
  <c r="K860" i="1" s="1"/>
  <c r="M859" i="1"/>
  <c r="M863" i="1"/>
  <c r="J853" i="1"/>
  <c r="K853" i="1" s="1"/>
  <c r="M853" i="1"/>
  <c r="J844" i="1"/>
  <c r="K844" i="1" s="1"/>
  <c r="J848" i="1"/>
  <c r="K848" i="1" s="1"/>
  <c r="O844" i="1"/>
  <c r="O848" i="1"/>
  <c r="M847" i="1"/>
  <c r="M851" i="1"/>
  <c r="J839" i="1"/>
  <c r="K839" i="1" s="1"/>
  <c r="M839" i="1"/>
  <c r="J822" i="1"/>
  <c r="K822" i="1" s="1"/>
  <c r="M823" i="1"/>
  <c r="J826" i="1"/>
  <c r="K826" i="1" s="1"/>
  <c r="M827" i="1"/>
  <c r="J830" i="1"/>
  <c r="K830" i="1" s="1"/>
  <c r="M831" i="1"/>
  <c r="J834" i="1"/>
  <c r="K834" i="1" s="1"/>
  <c r="M835" i="1"/>
  <c r="O823" i="1"/>
  <c r="O827" i="1"/>
  <c r="O831" i="1"/>
  <c r="O835" i="1"/>
  <c r="O826" i="1"/>
  <c r="O830" i="1"/>
  <c r="O834" i="1"/>
  <c r="J820" i="1"/>
  <c r="K820" i="1" s="1"/>
  <c r="J824" i="1"/>
  <c r="K824" i="1" s="1"/>
  <c r="J828" i="1"/>
  <c r="K828" i="1" s="1"/>
  <c r="J832" i="1"/>
  <c r="K832" i="1" s="1"/>
  <c r="J836" i="1"/>
  <c r="K836" i="1" s="1"/>
  <c r="J811" i="1"/>
  <c r="K811" i="1" s="1"/>
  <c r="M812" i="1"/>
  <c r="J815" i="1"/>
  <c r="K815" i="1" s="1"/>
  <c r="M816" i="1"/>
  <c r="O812" i="1"/>
  <c r="O816" i="1"/>
  <c r="M815" i="1"/>
  <c r="O811" i="1"/>
  <c r="J809" i="1"/>
  <c r="K809" i="1" s="1"/>
  <c r="J813" i="1"/>
  <c r="K813" i="1" s="1"/>
  <c r="J817" i="1"/>
  <c r="K817" i="1" s="1"/>
  <c r="M802" i="1"/>
  <c r="O803" i="1"/>
  <c r="O802" i="1"/>
  <c r="J804" i="1"/>
  <c r="K804" i="1" s="1"/>
  <c r="J803" i="1"/>
  <c r="K803" i="1" s="1"/>
  <c r="M804" i="1"/>
  <c r="M772" i="1"/>
  <c r="O791" i="1"/>
  <c r="M752" i="1"/>
  <c r="J782" i="1"/>
  <c r="K782" i="1" s="1"/>
  <c r="O795" i="1"/>
  <c r="O761" i="1"/>
  <c r="O768" i="1"/>
  <c r="M782" i="1"/>
  <c r="O790" i="1"/>
  <c r="J756" i="1"/>
  <c r="K756" i="1" s="1"/>
  <c r="O779" i="1"/>
  <c r="J752" i="1"/>
  <c r="K752" i="1" s="1"/>
  <c r="M756" i="1"/>
  <c r="O772" i="1"/>
  <c r="M783" i="1"/>
  <c r="M757" i="1"/>
  <c r="M753" i="1"/>
  <c r="O764" i="1"/>
  <c r="O769" i="1"/>
  <c r="O787" i="1"/>
  <c r="O798" i="1"/>
  <c r="O760" i="1"/>
  <c r="O765" i="1"/>
  <c r="M776" i="1"/>
  <c r="O794" i="1"/>
  <c r="O799" i="1"/>
  <c r="O776" i="1"/>
  <c r="J789" i="1"/>
  <c r="K789" i="1" s="1"/>
  <c r="M790" i="1"/>
  <c r="J793" i="1"/>
  <c r="K793" i="1" s="1"/>
  <c r="M794" i="1"/>
  <c r="J797" i="1"/>
  <c r="K797" i="1" s="1"/>
  <c r="M798" i="1"/>
  <c r="J788" i="1"/>
  <c r="K788" i="1" s="1"/>
  <c r="M793" i="1"/>
  <c r="J796" i="1"/>
  <c r="K796" i="1" s="1"/>
  <c r="M797" i="1"/>
  <c r="J800" i="1"/>
  <c r="K800" i="1" s="1"/>
  <c r="O789" i="1"/>
  <c r="J792" i="1"/>
  <c r="K792" i="1" s="1"/>
  <c r="J787" i="1"/>
  <c r="K787" i="1" s="1"/>
  <c r="M788" i="1"/>
  <c r="J791" i="1"/>
  <c r="K791" i="1" s="1"/>
  <c r="M792" i="1"/>
  <c r="J795" i="1"/>
  <c r="K795" i="1" s="1"/>
  <c r="M796" i="1"/>
  <c r="J799" i="1"/>
  <c r="K799" i="1" s="1"/>
  <c r="M800" i="1"/>
  <c r="J785" i="1"/>
  <c r="K785" i="1" s="1"/>
  <c r="M785" i="1"/>
  <c r="J783" i="1"/>
  <c r="K783" i="1" s="1"/>
  <c r="J780" i="1"/>
  <c r="K780" i="1" s="1"/>
  <c r="J779" i="1"/>
  <c r="K779" i="1" s="1"/>
  <c r="M780" i="1"/>
  <c r="J762" i="1"/>
  <c r="K762" i="1" s="1"/>
  <c r="M763" i="1"/>
  <c r="J766" i="1"/>
  <c r="K766" i="1" s="1"/>
  <c r="M767" i="1"/>
  <c r="J770" i="1"/>
  <c r="K770" i="1" s="1"/>
  <c r="M771" i="1"/>
  <c r="J774" i="1"/>
  <c r="K774" i="1" s="1"/>
  <c r="M775" i="1"/>
  <c r="O763" i="1"/>
  <c r="J761" i="1"/>
  <c r="K761" i="1" s="1"/>
  <c r="M762" i="1"/>
  <c r="J765" i="1"/>
  <c r="K765" i="1" s="1"/>
  <c r="M766" i="1"/>
  <c r="J769" i="1"/>
  <c r="K769" i="1" s="1"/>
  <c r="M770" i="1"/>
  <c r="J773" i="1"/>
  <c r="K773" i="1" s="1"/>
  <c r="M774" i="1"/>
  <c r="J777" i="1"/>
  <c r="K777" i="1" s="1"/>
  <c r="O767" i="1"/>
  <c r="O775" i="1"/>
  <c r="O771" i="1"/>
  <c r="J760" i="1"/>
  <c r="K760" i="1" s="1"/>
  <c r="J764" i="1"/>
  <c r="K764" i="1" s="1"/>
  <c r="J768" i="1"/>
  <c r="K768" i="1" s="1"/>
  <c r="M773" i="1"/>
  <c r="M777" i="1"/>
  <c r="O730" i="1"/>
  <c r="O753" i="1"/>
  <c r="J755" i="1"/>
  <c r="K755" i="1" s="1"/>
  <c r="O757" i="1"/>
  <c r="J754" i="1"/>
  <c r="K754" i="1" s="1"/>
  <c r="M755" i="1"/>
  <c r="J758" i="1"/>
  <c r="K758" i="1" s="1"/>
  <c r="M754" i="1"/>
  <c r="M758" i="1"/>
  <c r="J750" i="1"/>
  <c r="K750" i="1" s="1"/>
  <c r="M750" i="1"/>
  <c r="O738" i="1"/>
  <c r="O743" i="1"/>
  <c r="M739" i="1"/>
  <c r="O739" i="1"/>
  <c r="M738" i="1"/>
  <c r="M743" i="1"/>
  <c r="M747" i="1"/>
  <c r="J742" i="1"/>
  <c r="K742" i="1" s="1"/>
  <c r="M742" i="1"/>
  <c r="J746" i="1"/>
  <c r="K746" i="1" s="1"/>
  <c r="M746" i="1"/>
  <c r="O727" i="1"/>
  <c r="O747" i="1"/>
  <c r="J748" i="1"/>
  <c r="K748" i="1" s="1"/>
  <c r="O737" i="1"/>
  <c r="O741" i="1"/>
  <c r="O745" i="1"/>
  <c r="J741" i="1"/>
  <c r="K741" i="1" s="1"/>
  <c r="J745" i="1"/>
  <c r="K745" i="1" s="1"/>
  <c r="J736" i="1"/>
  <c r="K736" i="1" s="1"/>
  <c r="M737" i="1"/>
  <c r="J740" i="1"/>
  <c r="K740" i="1" s="1"/>
  <c r="M736" i="1"/>
  <c r="M740" i="1"/>
  <c r="M744" i="1"/>
  <c r="M748" i="1"/>
  <c r="J744" i="1"/>
  <c r="K744" i="1" s="1"/>
  <c r="O724" i="1"/>
  <c r="O720" i="1"/>
  <c r="M719" i="1"/>
  <c r="M723" i="1"/>
  <c r="O712" i="1"/>
  <c r="O723" i="1"/>
  <c r="J731" i="1"/>
  <c r="K731" i="1" s="1"/>
  <c r="J730" i="1"/>
  <c r="K730" i="1" s="1"/>
  <c r="M731" i="1"/>
  <c r="M715" i="1"/>
  <c r="M727" i="1"/>
  <c r="J704" i="1"/>
  <c r="K704" i="1" s="1"/>
  <c r="O728" i="1"/>
  <c r="J722" i="1"/>
  <c r="K722" i="1" s="1"/>
  <c r="M722" i="1"/>
  <c r="M726" i="1"/>
  <c r="J725" i="1"/>
  <c r="K725" i="1" s="1"/>
  <c r="J728" i="1"/>
  <c r="K728" i="1" s="1"/>
  <c r="J726" i="1"/>
  <c r="K726" i="1" s="1"/>
  <c r="J724" i="1"/>
  <c r="K724" i="1" s="1"/>
  <c r="M725" i="1"/>
  <c r="M714" i="1"/>
  <c r="O717" i="1"/>
  <c r="O716" i="1"/>
  <c r="J706" i="1"/>
  <c r="K706" i="1" s="1"/>
  <c r="M710" i="1"/>
  <c r="J715" i="1"/>
  <c r="K715" i="1" s="1"/>
  <c r="J718" i="1"/>
  <c r="K718" i="1" s="1"/>
  <c r="O719" i="1"/>
  <c r="J712" i="1"/>
  <c r="K712" i="1" s="1"/>
  <c r="M713" i="1"/>
  <c r="O714" i="1"/>
  <c r="J717" i="1"/>
  <c r="K717" i="1" s="1"/>
  <c r="M718" i="1"/>
  <c r="J713" i="1"/>
  <c r="K713" i="1" s="1"/>
  <c r="J716" i="1"/>
  <c r="K716" i="1" s="1"/>
  <c r="J720" i="1"/>
  <c r="K720" i="1" s="1"/>
  <c r="M708" i="1"/>
  <c r="M704" i="1"/>
  <c r="J709" i="1"/>
  <c r="K709" i="1" s="1"/>
  <c r="O709" i="1"/>
  <c r="J710" i="1"/>
  <c r="K710" i="1" s="1"/>
  <c r="O708" i="1"/>
  <c r="O700" i="1"/>
  <c r="M705" i="1"/>
  <c r="O705" i="1"/>
  <c r="J703" i="1"/>
  <c r="K703" i="1" s="1"/>
  <c r="O703" i="1"/>
  <c r="M706" i="1"/>
  <c r="M695" i="1"/>
  <c r="J699" i="1"/>
  <c r="K699" i="1" s="1"/>
  <c r="J695" i="1"/>
  <c r="K695" i="1" s="1"/>
  <c r="O690" i="1"/>
  <c r="M699" i="1"/>
  <c r="M696" i="1"/>
  <c r="O696" i="1"/>
  <c r="J701" i="1"/>
  <c r="K701" i="1" s="1"/>
  <c r="O698" i="1"/>
  <c r="M697" i="1"/>
  <c r="J700" i="1"/>
  <c r="K700" i="1" s="1"/>
  <c r="P700" i="1" s="1"/>
  <c r="M701" i="1"/>
  <c r="J698" i="1"/>
  <c r="K698" i="1" s="1"/>
  <c r="O697" i="1"/>
  <c r="O685" i="1"/>
  <c r="O674" i="1"/>
  <c r="M681" i="1"/>
  <c r="O681" i="1"/>
  <c r="J690" i="1"/>
  <c r="K690" i="1" s="1"/>
  <c r="J688" i="1"/>
  <c r="K688" i="1" s="1"/>
  <c r="M688" i="1"/>
  <c r="M677" i="1"/>
  <c r="M673" i="1"/>
  <c r="O682" i="1"/>
  <c r="O678" i="1"/>
  <c r="O686" i="1"/>
  <c r="O677" i="1"/>
  <c r="O673" i="1"/>
  <c r="M685" i="1"/>
  <c r="J676" i="1"/>
  <c r="K676" i="1" s="1"/>
  <c r="J684" i="1"/>
  <c r="K684" i="1" s="1"/>
  <c r="J671" i="1"/>
  <c r="K671" i="1" s="1"/>
  <c r="M672" i="1"/>
  <c r="J675" i="1"/>
  <c r="K675" i="1" s="1"/>
  <c r="M676" i="1"/>
  <c r="J679" i="1"/>
  <c r="K679" i="1" s="1"/>
  <c r="M680" i="1"/>
  <c r="J683" i="1"/>
  <c r="K683" i="1" s="1"/>
  <c r="M684" i="1"/>
  <c r="J672" i="1"/>
  <c r="K672" i="1" s="1"/>
  <c r="O680" i="1"/>
  <c r="M671" i="1"/>
  <c r="J674" i="1"/>
  <c r="K674" i="1" s="1"/>
  <c r="O675" i="1"/>
  <c r="O679" i="1"/>
  <c r="O683" i="1"/>
  <c r="J678" i="1"/>
  <c r="K678" i="1" s="1"/>
  <c r="J682" i="1"/>
  <c r="K682" i="1" s="1"/>
  <c r="J686" i="1"/>
  <c r="K686" i="1" s="1"/>
  <c r="P916" i="1" l="1"/>
  <c r="P990" i="1"/>
  <c r="P970" i="1"/>
  <c r="P1005" i="1"/>
  <c r="P994" i="1"/>
  <c r="P939" i="1"/>
  <c r="P929" i="1"/>
  <c r="P935" i="1"/>
  <c r="P923" i="1"/>
  <c r="P917" i="1"/>
  <c r="P982" i="1"/>
  <c r="P927" i="1"/>
  <c r="P985" i="1"/>
  <c r="P926" i="1"/>
  <c r="P948" i="1"/>
  <c r="P1017" i="1"/>
  <c r="P912" i="1"/>
  <c r="P1001" i="1"/>
  <c r="P965" i="1"/>
  <c r="P966" i="1"/>
  <c r="P953" i="1"/>
  <c r="P977" i="1"/>
  <c r="P958" i="1"/>
  <c r="P983" i="1"/>
  <c r="P795" i="1"/>
  <c r="P995" i="1"/>
  <c r="P1009" i="1"/>
  <c r="P897" i="1"/>
  <c r="P988" i="1"/>
  <c r="P930" i="1"/>
  <c r="P960" i="1"/>
  <c r="P962" i="1"/>
  <c r="P934" i="1"/>
  <c r="P1013" i="1"/>
  <c r="P905" i="1"/>
  <c r="P979" i="1"/>
  <c r="P974" i="1"/>
  <c r="P898" i="1"/>
  <c r="P903" i="1"/>
  <c r="P956" i="1"/>
  <c r="P946" i="1"/>
  <c r="P922" i="1"/>
  <c r="P1007" i="1"/>
  <c r="P918" i="1"/>
  <c r="P947" i="1"/>
  <c r="P904" i="1"/>
  <c r="P993" i="1"/>
  <c r="P913" i="1"/>
  <c r="P957" i="1"/>
  <c r="P1015" i="1"/>
  <c r="P992" i="1"/>
  <c r="P950" i="1"/>
  <c r="P976" i="1"/>
  <c r="P949" i="1"/>
  <c r="P907" i="1"/>
  <c r="P943" i="1"/>
  <c r="P951" i="1"/>
  <c r="P996" i="1"/>
  <c r="P954" i="1"/>
  <c r="P981" i="1"/>
  <c r="P944" i="1"/>
  <c r="P1016" i="1"/>
  <c r="P955" i="1"/>
  <c r="P980" i="1"/>
  <c r="P925" i="1"/>
  <c r="P1006" i="1"/>
  <c r="P940" i="1"/>
  <c r="P895" i="1"/>
  <c r="P968" i="1"/>
  <c r="P952" i="1"/>
  <c r="P964" i="1"/>
  <c r="P961" i="1"/>
  <c r="P975" i="1"/>
  <c r="P963" i="1"/>
  <c r="P959" i="1"/>
  <c r="P942" i="1"/>
  <c r="P967" i="1"/>
  <c r="P936" i="1"/>
  <c r="P932" i="1"/>
  <c r="P933" i="1"/>
  <c r="P924" i="1"/>
  <c r="P920" i="1"/>
  <c r="P910" i="1"/>
  <c r="O915" i="1"/>
  <c r="M915" i="1"/>
  <c r="J915" i="1"/>
  <c r="K915" i="1" s="1"/>
  <c r="O914" i="1"/>
  <c r="M914" i="1"/>
  <c r="J914" i="1"/>
  <c r="K914" i="1" s="1"/>
  <c r="P908" i="1"/>
  <c r="P901" i="1"/>
  <c r="P899" i="1"/>
  <c r="P896" i="1"/>
  <c r="P710" i="1"/>
  <c r="P827" i="1"/>
  <c r="P836" i="1"/>
  <c r="P860" i="1"/>
  <c r="P814" i="1"/>
  <c r="P847" i="1"/>
  <c r="P821" i="1"/>
  <c r="P841" i="1"/>
  <c r="P858" i="1"/>
  <c r="P850" i="1"/>
  <c r="P869" i="1"/>
  <c r="P1014" i="1"/>
  <c r="P1002" i="1"/>
  <c r="P813" i="1"/>
  <c r="P846" i="1"/>
  <c r="J889" i="1"/>
  <c r="K889" i="1" s="1"/>
  <c r="M889" i="1"/>
  <c r="P1003" i="1"/>
  <c r="P779" i="1"/>
  <c r="P802" i="1"/>
  <c r="P1011" i="1"/>
  <c r="P875" i="1"/>
  <c r="P1010" i="1"/>
  <c r="P832" i="1"/>
  <c r="P883" i="1"/>
  <c r="P825" i="1"/>
  <c r="P861" i="1"/>
  <c r="P867" i="1"/>
  <c r="P818" i="1"/>
  <c r="P888" i="1"/>
  <c r="P870" i="1"/>
  <c r="P873" i="1"/>
  <c r="P882" i="1"/>
  <c r="P871" i="1"/>
  <c r="P849" i="1"/>
  <c r="G890" i="1"/>
  <c r="P855" i="1"/>
  <c r="P810" i="1"/>
  <c r="P842" i="1"/>
  <c r="P881" i="1"/>
  <c r="P845" i="1"/>
  <c r="P828" i="1"/>
  <c r="P829" i="1"/>
  <c r="P752" i="1"/>
  <c r="P817" i="1"/>
  <c r="P822" i="1"/>
  <c r="P868" i="1"/>
  <c r="P837" i="1"/>
  <c r="P862" i="1"/>
  <c r="P768" i="1"/>
  <c r="P851" i="1"/>
  <c r="P857" i="1"/>
  <c r="P824" i="1"/>
  <c r="P812" i="1"/>
  <c r="P820" i="1"/>
  <c r="P835" i="1"/>
  <c r="P763" i="1"/>
  <c r="P809" i="1"/>
  <c r="P839" i="1"/>
  <c r="P816" i="1"/>
  <c r="P815" i="1"/>
  <c r="P823" i="1"/>
  <c r="P803" i="1"/>
  <c r="P831" i="1"/>
  <c r="P872" i="1"/>
  <c r="P833" i="1"/>
  <c r="P877" i="1"/>
  <c r="P863" i="1"/>
  <c r="P859" i="1"/>
  <c r="P853" i="1"/>
  <c r="P848" i="1"/>
  <c r="P844" i="1"/>
  <c r="P834" i="1"/>
  <c r="P830" i="1"/>
  <c r="P826" i="1"/>
  <c r="P811" i="1"/>
  <c r="P782" i="1"/>
  <c r="P783" i="1"/>
  <c r="P753" i="1"/>
  <c r="P765" i="1"/>
  <c r="P767" i="1"/>
  <c r="P804" i="1"/>
  <c r="P772" i="1"/>
  <c r="P790" i="1"/>
  <c r="P756" i="1"/>
  <c r="P723" i="1"/>
  <c r="P791" i="1"/>
  <c r="P760" i="1"/>
  <c r="P798" i="1"/>
  <c r="P758" i="1"/>
  <c r="P761" i="1"/>
  <c r="P792" i="1"/>
  <c r="P797" i="1"/>
  <c r="P794" i="1"/>
  <c r="P776" i="1"/>
  <c r="P742" i="1"/>
  <c r="P766" i="1"/>
  <c r="P787" i="1"/>
  <c r="P741" i="1"/>
  <c r="P743" i="1"/>
  <c r="P793" i="1"/>
  <c r="P754" i="1"/>
  <c r="P799" i="1"/>
  <c r="P712" i="1"/>
  <c r="P757" i="1"/>
  <c r="P775" i="1"/>
  <c r="P769" i="1"/>
  <c r="P785" i="1"/>
  <c r="P739" i="1"/>
  <c r="P764" i="1"/>
  <c r="P771" i="1"/>
  <c r="P796" i="1"/>
  <c r="P800" i="1"/>
  <c r="P789" i="1"/>
  <c r="P788" i="1"/>
  <c r="P780" i="1"/>
  <c r="P762" i="1"/>
  <c r="P773" i="1"/>
  <c r="P774" i="1"/>
  <c r="P777" i="1"/>
  <c r="P770" i="1"/>
  <c r="P728" i="1"/>
  <c r="P750" i="1"/>
  <c r="P704" i="1"/>
  <c r="P730" i="1"/>
  <c r="P738" i="1"/>
  <c r="P755" i="1"/>
  <c r="P737" i="1"/>
  <c r="P747" i="1"/>
  <c r="P736" i="1"/>
  <c r="P744" i="1"/>
  <c r="P745" i="1"/>
  <c r="P727" i="1"/>
  <c r="P746" i="1"/>
  <c r="P740" i="1"/>
  <c r="P748" i="1"/>
  <c r="P720" i="1"/>
  <c r="P724" i="1"/>
  <c r="P719" i="1"/>
  <c r="P715" i="1"/>
  <c r="P726" i="1"/>
  <c r="P731" i="1"/>
  <c r="P709" i="1"/>
  <c r="P699" i="1"/>
  <c r="P716" i="1"/>
  <c r="P725" i="1"/>
  <c r="P722" i="1"/>
  <c r="P708" i="1"/>
  <c r="P706" i="1"/>
  <c r="P717" i="1"/>
  <c r="P714" i="1"/>
  <c r="P705" i="1"/>
  <c r="P718" i="1"/>
  <c r="P713" i="1"/>
  <c r="P690" i="1"/>
  <c r="P685" i="1"/>
  <c r="P681" i="1"/>
  <c r="P678" i="1"/>
  <c r="P696" i="1"/>
  <c r="P686" i="1"/>
  <c r="P677" i="1"/>
  <c r="P703" i="1"/>
  <c r="P673" i="1"/>
  <c r="P674" i="1"/>
  <c r="P698" i="1"/>
  <c r="P682" i="1"/>
  <c r="P697" i="1"/>
  <c r="P695" i="1"/>
  <c r="P701" i="1"/>
  <c r="P688" i="1"/>
  <c r="P680" i="1"/>
  <c r="P679" i="1"/>
  <c r="P671" i="1"/>
  <c r="P675" i="1"/>
  <c r="P684" i="1"/>
  <c r="P672" i="1"/>
  <c r="P683" i="1"/>
  <c r="P676" i="1"/>
  <c r="P1018" i="1" l="1"/>
  <c r="P889" i="1"/>
  <c r="P914" i="1"/>
  <c r="P997" i="1" s="1"/>
  <c r="P915" i="1"/>
  <c r="O890" i="1"/>
  <c r="M890" i="1"/>
  <c r="J890" i="1"/>
  <c r="K890" i="1" s="1"/>
  <c r="P884" i="1"/>
  <c r="P805" i="1"/>
  <c r="P732" i="1"/>
  <c r="P691" i="1"/>
  <c r="G666" i="1"/>
  <c r="O666" i="1" s="1"/>
  <c r="G665" i="1"/>
  <c r="O665" i="1" s="1"/>
  <c r="G664" i="1"/>
  <c r="O664" i="1" s="1"/>
  <c r="G663" i="1"/>
  <c r="O663" i="1" s="1"/>
  <c r="G662" i="1"/>
  <c r="O662" i="1" s="1"/>
  <c r="G661" i="1"/>
  <c r="O661" i="1" s="1"/>
  <c r="G660" i="1"/>
  <c r="J660" i="1" s="1"/>
  <c r="K660" i="1" s="1"/>
  <c r="P890" i="1" l="1"/>
  <c r="P891" i="1" s="1"/>
  <c r="M665" i="1"/>
  <c r="M660" i="1"/>
  <c r="O660" i="1"/>
  <c r="J664" i="1"/>
  <c r="K664" i="1" s="1"/>
  <c r="M664" i="1"/>
  <c r="J661" i="1"/>
  <c r="K661" i="1" s="1"/>
  <c r="M661" i="1"/>
  <c r="J665" i="1"/>
  <c r="K665" i="1" s="1"/>
  <c r="J666" i="1"/>
  <c r="K666" i="1" s="1"/>
  <c r="J663" i="1"/>
  <c r="K663" i="1" s="1"/>
  <c r="J662" i="1"/>
  <c r="K662" i="1" s="1"/>
  <c r="M663" i="1"/>
  <c r="M662" i="1"/>
  <c r="M666" i="1"/>
  <c r="G655" i="1"/>
  <c r="O655" i="1" s="1"/>
  <c r="G654" i="1"/>
  <c r="O654" i="1" s="1"/>
  <c r="G653" i="1"/>
  <c r="J653" i="1" s="1"/>
  <c r="K653" i="1" s="1"/>
  <c r="G652" i="1"/>
  <c r="O652" i="1" s="1"/>
  <c r="G651" i="1"/>
  <c r="O651" i="1" s="1"/>
  <c r="G650" i="1"/>
  <c r="O650" i="1" s="1"/>
  <c r="G649" i="1"/>
  <c r="O649" i="1" s="1"/>
  <c r="G648" i="1"/>
  <c r="O648" i="1" s="1"/>
  <c r="G647" i="1"/>
  <c r="O647" i="1" s="1"/>
  <c r="G646" i="1"/>
  <c r="O646" i="1" s="1"/>
  <c r="G645" i="1"/>
  <c r="J645" i="1" s="1"/>
  <c r="K645" i="1" s="1"/>
  <c r="G644" i="1"/>
  <c r="O644" i="1" s="1"/>
  <c r="A635" i="1"/>
  <c r="G639" i="1"/>
  <c r="O639" i="1" s="1"/>
  <c r="G638" i="1"/>
  <c r="M638" i="1" s="1"/>
  <c r="G637" i="1"/>
  <c r="J637" i="1" s="1"/>
  <c r="K637" i="1" s="1"/>
  <c r="G636" i="1"/>
  <c r="O636" i="1" s="1"/>
  <c r="G634" i="1"/>
  <c r="O634" i="1" s="1"/>
  <c r="G633" i="1"/>
  <c r="J633" i="1" s="1"/>
  <c r="K633" i="1" s="1"/>
  <c r="G631" i="1"/>
  <c r="O631" i="1" s="1"/>
  <c r="G629" i="1"/>
  <c r="M629" i="1" s="1"/>
  <c r="D627" i="1"/>
  <c r="G627" i="1" s="1"/>
  <c r="O627" i="1" s="1"/>
  <c r="G621" i="1"/>
  <c r="G620" i="1"/>
  <c r="O620" i="1" s="1"/>
  <c r="D618" i="1"/>
  <c r="G618" i="1" s="1"/>
  <c r="D613" i="1"/>
  <c r="G613" i="1" s="1"/>
  <c r="D608" i="1"/>
  <c r="D612" i="1" s="1"/>
  <c r="D607" i="1"/>
  <c r="G607" i="1" s="1"/>
  <c r="O607" i="1" s="1"/>
  <c r="D606" i="1"/>
  <c r="G606" i="1" s="1"/>
  <c r="D605" i="1"/>
  <c r="G605" i="1" s="1"/>
  <c r="A603" i="1"/>
  <c r="D602" i="1"/>
  <c r="G602" i="1" s="1"/>
  <c r="D597" i="1"/>
  <c r="G597" i="1" s="1"/>
  <c r="D592" i="1"/>
  <c r="D596" i="1" s="1"/>
  <c r="D591" i="1"/>
  <c r="G591" i="1" s="1"/>
  <c r="M591" i="1" s="1"/>
  <c r="D590" i="1"/>
  <c r="G590" i="1" s="1"/>
  <c r="M590" i="1" s="1"/>
  <c r="D589" i="1"/>
  <c r="G589" i="1" s="1"/>
  <c r="M589" i="1" s="1"/>
  <c r="A587" i="1"/>
  <c r="D586" i="1"/>
  <c r="D581" i="1"/>
  <c r="G581" i="1" s="1"/>
  <c r="D580" i="1"/>
  <c r="G580" i="1" s="1"/>
  <c r="O580" i="1" s="1"/>
  <c r="D579" i="1"/>
  <c r="G579" i="1" s="1"/>
  <c r="O579" i="1" s="1"/>
  <c r="D578" i="1"/>
  <c r="G578" i="1" s="1"/>
  <c r="A576" i="1"/>
  <c r="D575" i="1"/>
  <c r="G575" i="1" s="1"/>
  <c r="D570" i="1"/>
  <c r="G570" i="1" s="1"/>
  <c r="D569" i="1"/>
  <c r="G569" i="1" s="1"/>
  <c r="M569" i="1" s="1"/>
  <c r="D568" i="1"/>
  <c r="G568" i="1" s="1"/>
  <c r="D567" i="1"/>
  <c r="G567" i="1" s="1"/>
  <c r="M567" i="1" s="1"/>
  <c r="A565" i="1"/>
  <c r="D564" i="1"/>
  <c r="G564" i="1" s="1"/>
  <c r="D559" i="1"/>
  <c r="D563" i="1" s="1"/>
  <c r="G563" i="1" s="1"/>
  <c r="D558" i="1"/>
  <c r="G558" i="1" s="1"/>
  <c r="D557" i="1"/>
  <c r="G557" i="1" s="1"/>
  <c r="J557" i="1" s="1"/>
  <c r="K557" i="1" s="1"/>
  <c r="D556" i="1"/>
  <c r="G556" i="1" s="1"/>
  <c r="A554" i="1"/>
  <c r="D548" i="1"/>
  <c r="D552" i="1" s="1"/>
  <c r="D543" i="1"/>
  <c r="D547" i="1" s="1"/>
  <c r="G547" i="1" s="1"/>
  <c r="J547" i="1" s="1"/>
  <c r="K547" i="1" s="1"/>
  <c r="D542" i="1"/>
  <c r="G542" i="1" s="1"/>
  <c r="O542" i="1" s="1"/>
  <c r="D541" i="1"/>
  <c r="G541" i="1" s="1"/>
  <c r="D540" i="1"/>
  <c r="D553" i="1" s="1"/>
  <c r="G553" i="1" s="1"/>
  <c r="A538" i="1"/>
  <c r="D537" i="1"/>
  <c r="D532" i="1"/>
  <c r="D536" i="1" s="1"/>
  <c r="D531" i="1"/>
  <c r="G531" i="1" s="1"/>
  <c r="D530" i="1"/>
  <c r="G530" i="1" s="1"/>
  <c r="D529" i="1"/>
  <c r="G529" i="1" s="1"/>
  <c r="A527" i="1"/>
  <c r="D526" i="1"/>
  <c r="D521" i="1"/>
  <c r="G521" i="1" s="1"/>
  <c r="D520" i="1"/>
  <c r="G520" i="1" s="1"/>
  <c r="J520" i="1" s="1"/>
  <c r="K520" i="1" s="1"/>
  <c r="D519" i="1"/>
  <c r="G519" i="1" s="1"/>
  <c r="M519" i="1" s="1"/>
  <c r="D518" i="1"/>
  <c r="A516" i="1"/>
  <c r="D515" i="1"/>
  <c r="G515" i="1" s="1"/>
  <c r="J515" i="1" s="1"/>
  <c r="K515" i="1" s="1"/>
  <c r="D510" i="1"/>
  <c r="D513" i="1" s="1"/>
  <c r="D507" i="1"/>
  <c r="A505" i="1"/>
  <c r="D504" i="1"/>
  <c r="G504" i="1" s="1"/>
  <c r="D499" i="1"/>
  <c r="D500" i="1" s="1"/>
  <c r="G500" i="1" s="1"/>
  <c r="D498" i="1"/>
  <c r="D497" i="1"/>
  <c r="G497" i="1" s="1"/>
  <c r="J497" i="1" s="1"/>
  <c r="K497" i="1" s="1"/>
  <c r="D496" i="1"/>
  <c r="A494" i="1"/>
  <c r="D493" i="1"/>
  <c r="D488" i="1"/>
  <c r="D483" i="1"/>
  <c r="D482" i="1"/>
  <c r="G482" i="1" s="1"/>
  <c r="D481" i="1"/>
  <c r="G481" i="1" s="1"/>
  <c r="D480" i="1"/>
  <c r="G480" i="1" s="1"/>
  <c r="O480" i="1" s="1"/>
  <c r="A478" i="1"/>
  <c r="D477" i="1"/>
  <c r="G477" i="1" s="1"/>
  <c r="D472" i="1"/>
  <c r="G472" i="1" s="1"/>
  <c r="D471" i="1"/>
  <c r="G471" i="1" s="1"/>
  <c r="M471" i="1" s="1"/>
  <c r="D470" i="1"/>
  <c r="D469" i="1"/>
  <c r="G469" i="1" s="1"/>
  <c r="A467" i="1"/>
  <c r="D466" i="1"/>
  <c r="D461" i="1"/>
  <c r="D464" i="1" s="1"/>
  <c r="G464" i="1" s="1"/>
  <c r="D460" i="1"/>
  <c r="D459" i="1"/>
  <c r="D458" i="1"/>
  <c r="G458" i="1" s="1"/>
  <c r="M458" i="1" s="1"/>
  <c r="A456" i="1"/>
  <c r="D455" i="1"/>
  <c r="G455" i="1" s="1"/>
  <c r="D450" i="1"/>
  <c r="D454" i="1" s="1"/>
  <c r="G454" i="1" s="1"/>
  <c r="D449" i="1"/>
  <c r="G449" i="1" s="1"/>
  <c r="D448" i="1"/>
  <c r="G448" i="1" s="1"/>
  <c r="D447" i="1"/>
  <c r="G447" i="1" s="1"/>
  <c r="D446" i="1"/>
  <c r="G446" i="1" s="1"/>
  <c r="A444" i="1"/>
  <c r="D443" i="1"/>
  <c r="G443" i="1" s="1"/>
  <c r="D438" i="1"/>
  <c r="D437" i="1"/>
  <c r="D436" i="1"/>
  <c r="G436" i="1" s="1"/>
  <c r="D435" i="1"/>
  <c r="D434" i="1"/>
  <c r="G434" i="1" s="1"/>
  <c r="A432" i="1"/>
  <c r="D431" i="1"/>
  <c r="G431" i="1" s="1"/>
  <c r="D426" i="1"/>
  <c r="D425" i="1"/>
  <c r="D424" i="1"/>
  <c r="G424" i="1" s="1"/>
  <c r="D423" i="1"/>
  <c r="D422" i="1"/>
  <c r="A420" i="1"/>
  <c r="D419" i="1"/>
  <c r="D414" i="1"/>
  <c r="D413" i="1"/>
  <c r="D412" i="1"/>
  <c r="D411" i="1"/>
  <c r="D410" i="1"/>
  <c r="A408" i="1"/>
  <c r="D407" i="1"/>
  <c r="G407" i="1" s="1"/>
  <c r="J407" i="1" s="1"/>
  <c r="K407" i="1" s="1"/>
  <c r="D402" i="1"/>
  <c r="D403" i="1" s="1"/>
  <c r="D401" i="1"/>
  <c r="G401" i="1" s="1"/>
  <c r="D400" i="1"/>
  <c r="G400" i="1" s="1"/>
  <c r="D399" i="1"/>
  <c r="G399" i="1" s="1"/>
  <c r="D398" i="1"/>
  <c r="G398" i="1" s="1"/>
  <c r="M398" i="1" s="1"/>
  <c r="A396" i="1"/>
  <c r="D395" i="1"/>
  <c r="G395" i="1" s="1"/>
  <c r="M395" i="1" s="1"/>
  <c r="D390" i="1"/>
  <c r="D394" i="1" s="1"/>
  <c r="G394" i="1" s="1"/>
  <c r="D389" i="1"/>
  <c r="G389" i="1" s="1"/>
  <c r="J389" i="1" s="1"/>
  <c r="K389" i="1" s="1"/>
  <c r="D388" i="1"/>
  <c r="G388" i="1" s="1"/>
  <c r="D387" i="1"/>
  <c r="G387" i="1" s="1"/>
  <c r="J387" i="1" s="1"/>
  <c r="K387" i="1" s="1"/>
  <c r="D386" i="1"/>
  <c r="G386" i="1" s="1"/>
  <c r="A384" i="1"/>
  <c r="D383" i="1"/>
  <c r="G383" i="1" s="1"/>
  <c r="L382" i="1"/>
  <c r="D382" i="1"/>
  <c r="G382" i="1" s="1"/>
  <c r="D381" i="1"/>
  <c r="G381" i="1" s="1"/>
  <c r="D380" i="1"/>
  <c r="G380" i="1" s="1"/>
  <c r="J380" i="1" s="1"/>
  <c r="K380" i="1" s="1"/>
  <c r="D379" i="1"/>
  <c r="G379" i="1" s="1"/>
  <c r="D378" i="1"/>
  <c r="G378" i="1" s="1"/>
  <c r="O378" i="1" s="1"/>
  <c r="D377" i="1"/>
  <c r="A375" i="1"/>
  <c r="D374" i="1"/>
  <c r="G374" i="1" s="1"/>
  <c r="M374" i="1" s="1"/>
  <c r="L373" i="1"/>
  <c r="D373" i="1"/>
  <c r="G373" i="1" s="1"/>
  <c r="D372" i="1"/>
  <c r="G372" i="1" s="1"/>
  <c r="D371" i="1"/>
  <c r="G371" i="1" s="1"/>
  <c r="O371" i="1" s="1"/>
  <c r="D370" i="1"/>
  <c r="D369" i="1"/>
  <c r="D368" i="1"/>
  <c r="A366" i="1"/>
  <c r="D365" i="1"/>
  <c r="G365" i="1" s="1"/>
  <c r="J365" i="1" s="1"/>
  <c r="K365" i="1" s="1"/>
  <c r="L364" i="1"/>
  <c r="D364" i="1"/>
  <c r="G364" i="1" s="1"/>
  <c r="D363" i="1"/>
  <c r="D362" i="1"/>
  <c r="D361" i="1"/>
  <c r="D360" i="1"/>
  <c r="G360" i="1" s="1"/>
  <c r="J360" i="1" s="1"/>
  <c r="K360" i="1" s="1"/>
  <c r="D359" i="1"/>
  <c r="A357" i="1"/>
  <c r="D356" i="1"/>
  <c r="L355" i="1"/>
  <c r="D355" i="1"/>
  <c r="G355" i="1" s="1"/>
  <c r="D354" i="1"/>
  <c r="G354" i="1" s="1"/>
  <c r="J354" i="1" s="1"/>
  <c r="K354" i="1" s="1"/>
  <c r="D352" i="1"/>
  <c r="G352" i="1" s="1"/>
  <c r="D351" i="1"/>
  <c r="G351" i="1" s="1"/>
  <c r="O351" i="1" s="1"/>
  <c r="D350" i="1"/>
  <c r="G350" i="1" s="1"/>
  <c r="A348" i="1"/>
  <c r="D347" i="1"/>
  <c r="D342" i="1"/>
  <c r="D345" i="1" s="1"/>
  <c r="D341" i="1"/>
  <c r="G341" i="1" s="1"/>
  <c r="M341" i="1" s="1"/>
  <c r="L340" i="1"/>
  <c r="D340" i="1"/>
  <c r="G340" i="1" s="1"/>
  <c r="D339" i="1"/>
  <c r="G339" i="1" s="1"/>
  <c r="O339" i="1" s="1"/>
  <c r="D338" i="1"/>
  <c r="G338" i="1" s="1"/>
  <c r="D337" i="1"/>
  <c r="A335" i="1"/>
  <c r="D334" i="1"/>
  <c r="G334" i="1" s="1"/>
  <c r="D329" i="1"/>
  <c r="D328" i="1"/>
  <c r="L327" i="1"/>
  <c r="D327" i="1"/>
  <c r="D326" i="1"/>
  <c r="G326" i="1" s="1"/>
  <c r="D325" i="1"/>
  <c r="G325" i="1" s="1"/>
  <c r="O325" i="1" s="1"/>
  <c r="D324" i="1"/>
  <c r="G324" i="1" s="1"/>
  <c r="A322" i="1"/>
  <c r="D321" i="1"/>
  <c r="G321" i="1" s="1"/>
  <c r="M321" i="1" s="1"/>
  <c r="D316" i="1"/>
  <c r="D319" i="1" s="1"/>
  <c r="D315" i="1"/>
  <c r="L314" i="1"/>
  <c r="D314" i="1"/>
  <c r="G314" i="1" s="1"/>
  <c r="D313" i="1"/>
  <c r="G313" i="1" s="1"/>
  <c r="D312" i="1"/>
  <c r="G312" i="1" s="1"/>
  <c r="D311" i="1"/>
  <c r="G311" i="1" s="1"/>
  <c r="A309" i="1"/>
  <c r="D308" i="1"/>
  <c r="D303" i="1"/>
  <c r="D307" i="1" s="1"/>
  <c r="G307" i="1" s="1"/>
  <c r="M307" i="1" s="1"/>
  <c r="D302" i="1"/>
  <c r="G302" i="1" s="1"/>
  <c r="O302" i="1" s="1"/>
  <c r="L301" i="1"/>
  <c r="D301" i="1"/>
  <c r="G301" i="1" s="1"/>
  <c r="O301" i="1" s="1"/>
  <c r="D300" i="1"/>
  <c r="G300" i="1" s="1"/>
  <c r="O300" i="1" s="1"/>
  <c r="D299" i="1"/>
  <c r="D298" i="1"/>
  <c r="G298" i="1" s="1"/>
  <c r="M298" i="1" s="1"/>
  <c r="A296" i="1"/>
  <c r="D295" i="1"/>
  <c r="G295" i="1" s="1"/>
  <c r="D290" i="1"/>
  <c r="G290" i="1" s="1"/>
  <c r="D289" i="1"/>
  <c r="L288" i="1"/>
  <c r="D288" i="1"/>
  <c r="G288" i="1" s="1"/>
  <c r="D287" i="1"/>
  <c r="D286" i="1"/>
  <c r="G286" i="1" s="1"/>
  <c r="M286" i="1" s="1"/>
  <c r="D285" i="1"/>
  <c r="G285" i="1" s="1"/>
  <c r="A283" i="1"/>
  <c r="D282" i="1"/>
  <c r="G282" i="1" s="1"/>
  <c r="D277" i="1"/>
  <c r="D278" i="1" s="1"/>
  <c r="D279" i="1" s="1"/>
  <c r="D276" i="1"/>
  <c r="G276" i="1" s="1"/>
  <c r="J276" i="1" s="1"/>
  <c r="K276" i="1" s="1"/>
  <c r="L275" i="1"/>
  <c r="D275" i="1"/>
  <c r="D274" i="1"/>
  <c r="D273" i="1"/>
  <c r="D272" i="1"/>
  <c r="A270" i="1"/>
  <c r="D269" i="1"/>
  <c r="D264" i="1"/>
  <c r="G264" i="1" s="1"/>
  <c r="D263" i="1"/>
  <c r="L262" i="1"/>
  <c r="D262" i="1"/>
  <c r="D261" i="1"/>
  <c r="G261" i="1" s="1"/>
  <c r="M261" i="1" s="1"/>
  <c r="D260" i="1"/>
  <c r="D259" i="1"/>
  <c r="G259" i="1" s="1"/>
  <c r="M259" i="1" s="1"/>
  <c r="A257" i="1"/>
  <c r="D256" i="1"/>
  <c r="D251" i="1"/>
  <c r="D252" i="1" s="1"/>
  <c r="D250" i="1"/>
  <c r="D249" i="1"/>
  <c r="D248" i="1"/>
  <c r="G248" i="1" s="1"/>
  <c r="A239" i="1"/>
  <c r="A240" i="1"/>
  <c r="A246" i="1"/>
  <c r="G245" i="1"/>
  <c r="O245" i="1" s="1"/>
  <c r="G244" i="1"/>
  <c r="M244" i="1" s="1"/>
  <c r="G243" i="1"/>
  <c r="O243" i="1" s="1"/>
  <c r="G242" i="1"/>
  <c r="O242" i="1" s="1"/>
  <c r="G241" i="1"/>
  <c r="M241" i="1" s="1"/>
  <c r="G238" i="1"/>
  <c r="O238" i="1" s="1"/>
  <c r="G237" i="1"/>
  <c r="J237" i="1" s="1"/>
  <c r="K237" i="1" s="1"/>
  <c r="G236" i="1"/>
  <c r="M236" i="1" s="1"/>
  <c r="A158" i="1"/>
  <c r="G160" i="1"/>
  <c r="O160" i="1" s="1"/>
  <c r="G159" i="1"/>
  <c r="M159" i="1" s="1"/>
  <c r="G231" i="1"/>
  <c r="M231" i="1" s="1"/>
  <c r="G230" i="1"/>
  <c r="O230" i="1" s="1"/>
  <c r="A224" i="1"/>
  <c r="G228" i="1"/>
  <c r="J228" i="1" s="1"/>
  <c r="K228" i="1" s="1"/>
  <c r="G227" i="1"/>
  <c r="O227" i="1" s="1"/>
  <c r="G226" i="1"/>
  <c r="O226" i="1" s="1"/>
  <c r="G225" i="1"/>
  <c r="O225" i="1" s="1"/>
  <c r="G223" i="1"/>
  <c r="O223" i="1" s="1"/>
  <c r="G221" i="1"/>
  <c r="O221" i="1" s="1"/>
  <c r="G219" i="1"/>
  <c r="J219" i="1" s="1"/>
  <c r="K219" i="1" s="1"/>
  <c r="G218" i="1"/>
  <c r="J218" i="1" s="1"/>
  <c r="K218" i="1" s="1"/>
  <c r="G216" i="1"/>
  <c r="O216" i="1" s="1"/>
  <c r="G215" i="1"/>
  <c r="M215" i="1" s="1"/>
  <c r="G214" i="1"/>
  <c r="J214" i="1" s="1"/>
  <c r="K214" i="1" s="1"/>
  <c r="G213" i="1"/>
  <c r="J213" i="1" s="1"/>
  <c r="K213" i="1" s="1"/>
  <c r="G212" i="1"/>
  <c r="O212" i="1" s="1"/>
  <c r="G211" i="1"/>
  <c r="M211" i="1" s="1"/>
  <c r="G210" i="1"/>
  <c r="O210" i="1" s="1"/>
  <c r="G209" i="1"/>
  <c r="O209" i="1" s="1"/>
  <c r="G208" i="1"/>
  <c r="O208" i="1" s="1"/>
  <c r="G207" i="1"/>
  <c r="M207" i="1" s="1"/>
  <c r="G206" i="1"/>
  <c r="J206" i="1" s="1"/>
  <c r="K206" i="1" s="1"/>
  <c r="P665" i="1" l="1"/>
  <c r="P660" i="1"/>
  <c r="P661" i="1"/>
  <c r="M645" i="1"/>
  <c r="O653" i="1"/>
  <c r="O645" i="1"/>
  <c r="J650" i="1"/>
  <c r="K650" i="1" s="1"/>
  <c r="M650" i="1"/>
  <c r="M655" i="1"/>
  <c r="M647" i="1"/>
  <c r="J649" i="1"/>
  <c r="K649" i="1" s="1"/>
  <c r="M653" i="1"/>
  <c r="P664" i="1"/>
  <c r="P662" i="1"/>
  <c r="P663" i="1"/>
  <c r="P666" i="1"/>
  <c r="O629" i="1"/>
  <c r="J646" i="1"/>
  <c r="K646" i="1" s="1"/>
  <c r="M651" i="1"/>
  <c r="J654" i="1"/>
  <c r="K654" i="1" s="1"/>
  <c r="M646" i="1"/>
  <c r="M649" i="1"/>
  <c r="M654" i="1"/>
  <c r="J644" i="1"/>
  <c r="K644" i="1" s="1"/>
  <c r="J648" i="1"/>
  <c r="K648" i="1" s="1"/>
  <c r="J652" i="1"/>
  <c r="K652" i="1" s="1"/>
  <c r="M644" i="1"/>
  <c r="J647" i="1"/>
  <c r="K647" i="1" s="1"/>
  <c r="M648" i="1"/>
  <c r="J651" i="1"/>
  <c r="K651" i="1" s="1"/>
  <c r="M652" i="1"/>
  <c r="J655" i="1"/>
  <c r="K655" i="1" s="1"/>
  <c r="O638" i="1"/>
  <c r="J636" i="1"/>
  <c r="K636" i="1" s="1"/>
  <c r="M637" i="1"/>
  <c r="M636" i="1"/>
  <c r="J639" i="1"/>
  <c r="K639" i="1" s="1"/>
  <c r="O637" i="1"/>
  <c r="J638" i="1"/>
  <c r="K638" i="1" s="1"/>
  <c r="M639" i="1"/>
  <c r="J629" i="1"/>
  <c r="K629" i="1" s="1"/>
  <c r="D584" i="1"/>
  <c r="G584" i="1" s="1"/>
  <c r="D522" i="1"/>
  <c r="D523" i="1" s="1"/>
  <c r="M633" i="1"/>
  <c r="G510" i="1"/>
  <c r="O633" i="1"/>
  <c r="J634" i="1"/>
  <c r="K634" i="1" s="1"/>
  <c r="M634" i="1"/>
  <c r="J631" i="1"/>
  <c r="K631" i="1" s="1"/>
  <c r="M631" i="1"/>
  <c r="J627" i="1"/>
  <c r="K627" i="1" s="1"/>
  <c r="M627" i="1"/>
  <c r="D514" i="1"/>
  <c r="G514" i="1" s="1"/>
  <c r="D525" i="1"/>
  <c r="G525" i="1" s="1"/>
  <c r="J620" i="1"/>
  <c r="K620" i="1" s="1"/>
  <c r="M620" i="1"/>
  <c r="M351" i="1"/>
  <c r="G402" i="1"/>
  <c r="D405" i="1"/>
  <c r="G405" i="1" s="1"/>
  <c r="J405" i="1" s="1"/>
  <c r="K405" i="1" s="1"/>
  <c r="G499" i="1"/>
  <c r="D614" i="1"/>
  <c r="G614" i="1" s="1"/>
  <c r="M614" i="1" s="1"/>
  <c r="M579" i="1"/>
  <c r="J558" i="1"/>
  <c r="K558" i="1" s="1"/>
  <c r="O558" i="1"/>
  <c r="M558" i="1"/>
  <c r="G543" i="1"/>
  <c r="G532" i="1"/>
  <c r="D533" i="1"/>
  <c r="D534" i="1" s="1"/>
  <c r="D511" i="1"/>
  <c r="D512" i="1" s="1"/>
  <c r="O481" i="1"/>
  <c r="M481" i="1"/>
  <c r="J480" i="1"/>
  <c r="K480" i="1" s="1"/>
  <c r="M480" i="1"/>
  <c r="G461" i="1"/>
  <c r="O401" i="1"/>
  <c r="J401" i="1"/>
  <c r="K401" i="1" s="1"/>
  <c r="M401" i="1"/>
  <c r="D391" i="1"/>
  <c r="G391" i="1" s="1"/>
  <c r="J391" i="1" s="1"/>
  <c r="K391" i="1" s="1"/>
  <c r="D393" i="1"/>
  <c r="G393" i="1" s="1"/>
  <c r="M393" i="1" s="1"/>
  <c r="G390" i="1"/>
  <c r="J351" i="1"/>
  <c r="K351" i="1" s="1"/>
  <c r="D317" i="1"/>
  <c r="D318" i="1" s="1"/>
  <c r="D304" i="1"/>
  <c r="G304" i="1" s="1"/>
  <c r="O304" i="1" s="1"/>
  <c r="J301" i="1"/>
  <c r="K301" i="1" s="1"/>
  <c r="M301" i="1"/>
  <c r="O352" i="1"/>
  <c r="J352" i="1"/>
  <c r="K352" i="1" s="1"/>
  <c r="O504" i="1"/>
  <c r="J504" i="1"/>
  <c r="K504" i="1" s="1"/>
  <c r="M355" i="1"/>
  <c r="O382" i="1"/>
  <c r="M382" i="1"/>
  <c r="J424" i="1"/>
  <c r="K424" i="1" s="1"/>
  <c r="O424" i="1"/>
  <c r="O449" i="1"/>
  <c r="J449" i="1"/>
  <c r="K449" i="1" s="1"/>
  <c r="M449" i="1"/>
  <c r="M529" i="1"/>
  <c r="O529" i="1"/>
  <c r="O282" i="1"/>
  <c r="J282" i="1"/>
  <c r="K282" i="1" s="1"/>
  <c r="M282" i="1"/>
  <c r="O448" i="1"/>
  <c r="M448" i="1"/>
  <c r="J448" i="1"/>
  <c r="K448" i="1" s="1"/>
  <c r="O295" i="1"/>
  <c r="M295" i="1"/>
  <c r="J295" i="1"/>
  <c r="K295" i="1" s="1"/>
  <c r="M311" i="1"/>
  <c r="O311" i="1"/>
  <c r="J311" i="1"/>
  <c r="K311" i="1" s="1"/>
  <c r="M312" i="1"/>
  <c r="J312" i="1"/>
  <c r="K312" i="1" s="1"/>
  <c r="O312" i="1"/>
  <c r="D404" i="1"/>
  <c r="G404" i="1" s="1"/>
  <c r="O404" i="1" s="1"/>
  <c r="G403" i="1"/>
  <c r="J403" i="1" s="1"/>
  <c r="K403" i="1" s="1"/>
  <c r="J443" i="1"/>
  <c r="K443" i="1" s="1"/>
  <c r="M443" i="1"/>
  <c r="O443" i="1"/>
  <c r="M477" i="1"/>
  <c r="J477" i="1"/>
  <c r="K477" i="1" s="1"/>
  <c r="O477" i="1"/>
  <c r="O482" i="1"/>
  <c r="M482" i="1"/>
  <c r="J482" i="1"/>
  <c r="K482" i="1" s="1"/>
  <c r="M313" i="1"/>
  <c r="O313" i="1"/>
  <c r="J313" i="1"/>
  <c r="K313" i="1" s="1"/>
  <c r="J334" i="1"/>
  <c r="K334" i="1" s="1"/>
  <c r="O334" i="1"/>
  <c r="M334" i="1"/>
  <c r="O379" i="1"/>
  <c r="M379" i="1"/>
  <c r="J379" i="1"/>
  <c r="K379" i="1" s="1"/>
  <c r="M399" i="1"/>
  <c r="J399" i="1"/>
  <c r="K399" i="1" s="1"/>
  <c r="O399" i="1"/>
  <c r="M431" i="1"/>
  <c r="O431" i="1"/>
  <c r="J541" i="1"/>
  <c r="K541" i="1" s="1"/>
  <c r="O541" i="1"/>
  <c r="M541" i="1"/>
  <c r="J556" i="1"/>
  <c r="K556" i="1" s="1"/>
  <c r="M556" i="1"/>
  <c r="J575" i="1"/>
  <c r="K575" i="1" s="1"/>
  <c r="O575" i="1"/>
  <c r="J314" i="1"/>
  <c r="K314" i="1" s="1"/>
  <c r="O314" i="1"/>
  <c r="M314" i="1"/>
  <c r="J324" i="1"/>
  <c r="K324" i="1" s="1"/>
  <c r="O324" i="1"/>
  <c r="O400" i="1"/>
  <c r="M400" i="1"/>
  <c r="J400" i="1"/>
  <c r="K400" i="1" s="1"/>
  <c r="O446" i="1"/>
  <c r="M446" i="1"/>
  <c r="J446" i="1"/>
  <c r="K446" i="1" s="1"/>
  <c r="G540" i="1"/>
  <c r="J540" i="1" s="1"/>
  <c r="K540" i="1" s="1"/>
  <c r="J542" i="1"/>
  <c r="K542" i="1" s="1"/>
  <c r="G548" i="1"/>
  <c r="M580" i="1"/>
  <c r="J589" i="1"/>
  <c r="K589" i="1" s="1"/>
  <c r="D598" i="1"/>
  <c r="G598" i="1" s="1"/>
  <c r="J598" i="1" s="1"/>
  <c r="K598" i="1" s="1"/>
  <c r="G450" i="1"/>
  <c r="D535" i="1"/>
  <c r="G535" i="1" s="1"/>
  <c r="M542" i="1"/>
  <c r="D549" i="1"/>
  <c r="G559" i="1"/>
  <c r="O589" i="1"/>
  <c r="D616" i="1"/>
  <c r="G616" i="1" s="1"/>
  <c r="O616" i="1" s="1"/>
  <c r="J286" i="1"/>
  <c r="K286" i="1" s="1"/>
  <c r="G278" i="1"/>
  <c r="O278" i="1" s="1"/>
  <c r="G377" i="1"/>
  <c r="O398" i="1"/>
  <c r="D406" i="1"/>
  <c r="G406" i="1" s="1"/>
  <c r="O406" i="1" s="1"/>
  <c r="D451" i="1"/>
  <c r="G451" i="1" s="1"/>
  <c r="J451" i="1" s="1"/>
  <c r="K451" i="1" s="1"/>
  <c r="D473" i="1"/>
  <c r="G473" i="1" s="1"/>
  <c r="D582" i="1"/>
  <c r="D583" i="1" s="1"/>
  <c r="G583" i="1" s="1"/>
  <c r="D600" i="1"/>
  <c r="G600" i="1" s="1"/>
  <c r="M600" i="1" s="1"/>
  <c r="M380" i="1"/>
  <c r="J398" i="1"/>
  <c r="K398" i="1" s="1"/>
  <c r="O159" i="1"/>
  <c r="D280" i="1"/>
  <c r="G280" i="1" s="1"/>
  <c r="D453" i="1"/>
  <c r="G453" i="1" s="1"/>
  <c r="M453" i="1" s="1"/>
  <c r="D551" i="1"/>
  <c r="G551" i="1" s="1"/>
  <c r="M551" i="1" s="1"/>
  <c r="D617" i="1"/>
  <c r="G617" i="1" s="1"/>
  <c r="M617" i="1" s="1"/>
  <c r="D281" i="1"/>
  <c r="G281" i="1" s="1"/>
  <c r="M281" i="1" s="1"/>
  <c r="J302" i="1"/>
  <c r="K302" i="1" s="1"/>
  <c r="D585" i="1"/>
  <c r="G585" i="1" s="1"/>
  <c r="J591" i="1"/>
  <c r="K591" i="1" s="1"/>
  <c r="D601" i="1"/>
  <c r="G601" i="1" s="1"/>
  <c r="M601" i="1" s="1"/>
  <c r="J378" i="1"/>
  <c r="K378" i="1" s="1"/>
  <c r="D267" i="1"/>
  <c r="G267" i="1" s="1"/>
  <c r="M373" i="1"/>
  <c r="G425" i="1"/>
  <c r="O591" i="1"/>
  <c r="G277" i="1"/>
  <c r="O286" i="1"/>
  <c r="O380" i="1"/>
  <c r="M237" i="1"/>
  <c r="D268" i="1"/>
  <c r="G268" i="1" s="1"/>
  <c r="M285" i="1"/>
  <c r="J285" i="1"/>
  <c r="K285" i="1" s="1"/>
  <c r="O285" i="1"/>
  <c r="G275" i="1"/>
  <c r="G272" i="1"/>
  <c r="O261" i="1"/>
  <c r="J261" i="1"/>
  <c r="K261" i="1" s="1"/>
  <c r="G273" i="1"/>
  <c r="J307" i="1"/>
  <c r="K307" i="1" s="1"/>
  <c r="O307" i="1"/>
  <c r="J326" i="1"/>
  <c r="K326" i="1" s="1"/>
  <c r="M326" i="1"/>
  <c r="G345" i="1"/>
  <c r="O355" i="1"/>
  <c r="J355" i="1"/>
  <c r="K355" i="1" s="1"/>
  <c r="G363" i="1"/>
  <c r="G252" i="1"/>
  <c r="G263" i="1"/>
  <c r="G289" i="1"/>
  <c r="G251" i="1"/>
  <c r="D255" i="1"/>
  <c r="D265" i="1"/>
  <c r="J298" i="1"/>
  <c r="K298" i="1" s="1"/>
  <c r="O298" i="1"/>
  <c r="D306" i="1"/>
  <c r="G303" i="1"/>
  <c r="G316" i="1"/>
  <c r="M324" i="1"/>
  <c r="O326" i="1"/>
  <c r="M339" i="1"/>
  <c r="J339" i="1"/>
  <c r="K339" i="1" s="1"/>
  <c r="O341" i="1"/>
  <c r="J341" i="1"/>
  <c r="K341" i="1" s="1"/>
  <c r="O350" i="1"/>
  <c r="M350" i="1"/>
  <c r="J350" i="1"/>
  <c r="K350" i="1" s="1"/>
  <c r="M248" i="1"/>
  <c r="J248" i="1"/>
  <c r="K248" i="1" s="1"/>
  <c r="J288" i="1"/>
  <c r="K288" i="1" s="1"/>
  <c r="M288" i="1"/>
  <c r="M276" i="1"/>
  <c r="G315" i="1"/>
  <c r="O321" i="1"/>
  <c r="J325" i="1"/>
  <c r="K325" i="1" s="1"/>
  <c r="M325" i="1"/>
  <c r="O340" i="1"/>
  <c r="J340" i="1"/>
  <c r="K340" i="1" s="1"/>
  <c r="D343" i="1"/>
  <c r="D346" i="1"/>
  <c r="G342" i="1"/>
  <c r="D353" i="1"/>
  <c r="O386" i="1"/>
  <c r="M386" i="1"/>
  <c r="J386" i="1"/>
  <c r="K386" i="1" s="1"/>
  <c r="G361" i="1"/>
  <c r="G369" i="1"/>
  <c r="O248" i="1"/>
  <c r="G250" i="1"/>
  <c r="D254" i="1"/>
  <c r="G262" i="1"/>
  <c r="M262" i="1" s="1"/>
  <c r="G269" i="1"/>
  <c r="G274" i="1"/>
  <c r="O276" i="1"/>
  <c r="G287" i="1"/>
  <c r="G299" i="1"/>
  <c r="G308" i="1"/>
  <c r="D320" i="1"/>
  <c r="G347" i="1"/>
  <c r="M354" i="1"/>
  <c r="O354" i="1"/>
  <c r="M300" i="1"/>
  <c r="J300" i="1"/>
  <c r="K300" i="1" s="1"/>
  <c r="G260" i="1"/>
  <c r="J304" i="1"/>
  <c r="K304" i="1" s="1"/>
  <c r="J321" i="1"/>
  <c r="K321" i="1" s="1"/>
  <c r="G327" i="1"/>
  <c r="G337" i="1"/>
  <c r="G256" i="1"/>
  <c r="O259" i="1"/>
  <c r="J259" i="1"/>
  <c r="K259" i="1" s="1"/>
  <c r="O288" i="1"/>
  <c r="M338" i="1"/>
  <c r="O338" i="1"/>
  <c r="D489" i="1"/>
  <c r="D492" i="1"/>
  <c r="G488" i="1"/>
  <c r="D491" i="1"/>
  <c r="G319" i="1"/>
  <c r="G249" i="1"/>
  <c r="D253" i="1"/>
  <c r="G279" i="1"/>
  <c r="M302" i="1"/>
  <c r="G328" i="1"/>
  <c r="J338" i="1"/>
  <c r="K338" i="1" s="1"/>
  <c r="M340" i="1"/>
  <c r="G359" i="1"/>
  <c r="G368" i="1"/>
  <c r="O381" i="1"/>
  <c r="J381" i="1"/>
  <c r="K381" i="1" s="1"/>
  <c r="O388" i="1"/>
  <c r="M388" i="1"/>
  <c r="J388" i="1"/>
  <c r="K388" i="1" s="1"/>
  <c r="G411" i="1"/>
  <c r="G422" i="1"/>
  <c r="G329" i="1"/>
  <c r="D333" i="1"/>
  <c r="D332" i="1"/>
  <c r="D330" i="1"/>
  <c r="M352" i="1"/>
  <c r="J371" i="1"/>
  <c r="K371" i="1" s="1"/>
  <c r="M371" i="1"/>
  <c r="M381" i="1"/>
  <c r="D294" i="1"/>
  <c r="D293" i="1"/>
  <c r="D291" i="1"/>
  <c r="O365" i="1"/>
  <c r="M365" i="1"/>
  <c r="J372" i="1"/>
  <c r="K372" i="1" s="1"/>
  <c r="O372" i="1"/>
  <c r="M372" i="1"/>
  <c r="O454" i="1"/>
  <c r="M454" i="1"/>
  <c r="J454" i="1"/>
  <c r="K454" i="1" s="1"/>
  <c r="G356" i="1"/>
  <c r="G370" i="1"/>
  <c r="O360" i="1"/>
  <c r="M360" i="1"/>
  <c r="O364" i="1"/>
  <c r="J364" i="1"/>
  <c r="K364" i="1" s="1"/>
  <c r="J373" i="1"/>
  <c r="K373" i="1" s="1"/>
  <c r="O373" i="1"/>
  <c r="O383" i="1"/>
  <c r="J383" i="1"/>
  <c r="K383" i="1" s="1"/>
  <c r="M383" i="1"/>
  <c r="J394" i="1"/>
  <c r="K394" i="1" s="1"/>
  <c r="O394" i="1"/>
  <c r="D430" i="1"/>
  <c r="D427" i="1"/>
  <c r="D429" i="1"/>
  <c r="O447" i="1"/>
  <c r="M447" i="1"/>
  <c r="J382" i="1"/>
  <c r="K382" i="1" s="1"/>
  <c r="M394" i="1"/>
  <c r="G410" i="1"/>
  <c r="D417" i="1"/>
  <c r="D415" i="1"/>
  <c r="D418" i="1"/>
  <c r="G414" i="1"/>
  <c r="G419" i="1"/>
  <c r="G426" i="1"/>
  <c r="O436" i="1"/>
  <c r="J436" i="1"/>
  <c r="K436" i="1" s="1"/>
  <c r="M436" i="1"/>
  <c r="J447" i="1"/>
  <c r="K447" i="1" s="1"/>
  <c r="G496" i="1"/>
  <c r="J395" i="1"/>
  <c r="K395" i="1" s="1"/>
  <c r="O395" i="1"/>
  <c r="O407" i="1"/>
  <c r="M407" i="1"/>
  <c r="G412" i="1"/>
  <c r="O434" i="1"/>
  <c r="J434" i="1"/>
  <c r="K434" i="1" s="1"/>
  <c r="M434" i="1"/>
  <c r="M364" i="1"/>
  <c r="M378" i="1"/>
  <c r="M464" i="1"/>
  <c r="O464" i="1"/>
  <c r="J464" i="1"/>
  <c r="K464" i="1" s="1"/>
  <c r="G362" i="1"/>
  <c r="J374" i="1"/>
  <c r="K374" i="1" s="1"/>
  <c r="O374" i="1"/>
  <c r="O387" i="1"/>
  <c r="M387" i="1"/>
  <c r="O389" i="1"/>
  <c r="M389" i="1"/>
  <c r="G413" i="1"/>
  <c r="G435" i="1"/>
  <c r="J458" i="1"/>
  <c r="K458" i="1" s="1"/>
  <c r="O458" i="1"/>
  <c r="J471" i="1"/>
  <c r="K471" i="1" s="1"/>
  <c r="O471" i="1"/>
  <c r="G437" i="1"/>
  <c r="G460" i="1"/>
  <c r="D484" i="1"/>
  <c r="D486" i="1"/>
  <c r="G483" i="1"/>
  <c r="G552" i="1"/>
  <c r="G423" i="1"/>
  <c r="M424" i="1"/>
  <c r="D487" i="1"/>
  <c r="G498" i="1"/>
  <c r="O515" i="1"/>
  <c r="M515" i="1"/>
  <c r="J469" i="1"/>
  <c r="K469" i="1" s="1"/>
  <c r="O469" i="1"/>
  <c r="M469" i="1"/>
  <c r="D442" i="1"/>
  <c r="D441" i="1"/>
  <c r="D439" i="1"/>
  <c r="O455" i="1"/>
  <c r="M455" i="1"/>
  <c r="J455" i="1"/>
  <c r="K455" i="1" s="1"/>
  <c r="G459" i="1"/>
  <c r="G513" i="1"/>
  <c r="J431" i="1"/>
  <c r="K431" i="1" s="1"/>
  <c r="G438" i="1"/>
  <c r="G466" i="1"/>
  <c r="G470" i="1"/>
  <c r="G493" i="1"/>
  <c r="D501" i="1"/>
  <c r="D509" i="1"/>
  <c r="G507" i="1"/>
  <c r="D508" i="1"/>
  <c r="O497" i="1"/>
  <c r="M497" i="1"/>
  <c r="J500" i="1"/>
  <c r="K500" i="1" s="1"/>
  <c r="O500" i="1"/>
  <c r="M500" i="1"/>
  <c r="M531" i="1"/>
  <c r="O531" i="1"/>
  <c r="J531" i="1"/>
  <c r="K531" i="1" s="1"/>
  <c r="O547" i="1"/>
  <c r="M547" i="1"/>
  <c r="O568" i="1"/>
  <c r="J568" i="1"/>
  <c r="K568" i="1" s="1"/>
  <c r="M568" i="1"/>
  <c r="D465" i="1"/>
  <c r="G518" i="1"/>
  <c r="G526" i="1"/>
  <c r="J529" i="1"/>
  <c r="K529" i="1" s="1"/>
  <c r="G536" i="1"/>
  <c r="D462" i="1"/>
  <c r="O520" i="1"/>
  <c r="M520" i="1"/>
  <c r="G537" i="1"/>
  <c r="D574" i="1"/>
  <c r="D573" i="1"/>
  <c r="D571" i="1"/>
  <c r="G612" i="1"/>
  <c r="D476" i="1"/>
  <c r="D524" i="1"/>
  <c r="M530" i="1"/>
  <c r="O530" i="1"/>
  <c r="D475" i="1"/>
  <c r="J530" i="1"/>
  <c r="K530" i="1" s="1"/>
  <c r="O563" i="1"/>
  <c r="M563" i="1"/>
  <c r="J563" i="1"/>
  <c r="K563" i="1" s="1"/>
  <c r="M605" i="1"/>
  <c r="J605" i="1"/>
  <c r="K605" i="1" s="1"/>
  <c r="J481" i="1"/>
  <c r="K481" i="1" s="1"/>
  <c r="D503" i="1"/>
  <c r="D502" i="1"/>
  <c r="M504" i="1"/>
  <c r="O519" i="1"/>
  <c r="J519" i="1"/>
  <c r="K519" i="1" s="1"/>
  <c r="O578" i="1"/>
  <c r="M578" i="1"/>
  <c r="J578" i="1"/>
  <c r="K578" i="1" s="1"/>
  <c r="O605" i="1"/>
  <c r="O564" i="1"/>
  <c r="M564" i="1"/>
  <c r="M607" i="1"/>
  <c r="J607" i="1"/>
  <c r="K607" i="1" s="1"/>
  <c r="O553" i="1"/>
  <c r="M553" i="1"/>
  <c r="J553" i="1"/>
  <c r="K553" i="1" s="1"/>
  <c r="O556" i="1"/>
  <c r="J564" i="1"/>
  <c r="K564" i="1" s="1"/>
  <c r="J579" i="1"/>
  <c r="K579" i="1" s="1"/>
  <c r="M557" i="1"/>
  <c r="G586" i="1"/>
  <c r="G596" i="1"/>
  <c r="M606" i="1"/>
  <c r="J606" i="1"/>
  <c r="K606" i="1" s="1"/>
  <c r="O557" i="1"/>
  <c r="M575" i="1"/>
  <c r="J580" i="1"/>
  <c r="K580" i="1" s="1"/>
  <c r="J590" i="1"/>
  <c r="K590" i="1" s="1"/>
  <c r="O606" i="1"/>
  <c r="O567" i="1"/>
  <c r="J567" i="1"/>
  <c r="K567" i="1" s="1"/>
  <c r="O569" i="1"/>
  <c r="J569" i="1"/>
  <c r="K569" i="1" s="1"/>
  <c r="O590" i="1"/>
  <c r="O602" i="1"/>
  <c r="M602" i="1"/>
  <c r="J602" i="1"/>
  <c r="K602" i="1" s="1"/>
  <c r="O618" i="1"/>
  <c r="M618" i="1"/>
  <c r="J618" i="1"/>
  <c r="K618" i="1" s="1"/>
  <c r="G592" i="1"/>
  <c r="G608" i="1"/>
  <c r="D593" i="1"/>
  <c r="D595" i="1"/>
  <c r="D609" i="1"/>
  <c r="D611" i="1"/>
  <c r="D544" i="1"/>
  <c r="D546" i="1"/>
  <c r="D560" i="1"/>
  <c r="D562" i="1"/>
  <c r="J236" i="1"/>
  <c r="K236" i="1" s="1"/>
  <c r="O244" i="1"/>
  <c r="O231" i="1"/>
  <c r="O236" i="1"/>
  <c r="J243" i="1"/>
  <c r="K243" i="1" s="1"/>
  <c r="O237" i="1"/>
  <c r="M243" i="1"/>
  <c r="J245" i="1"/>
  <c r="K245" i="1" s="1"/>
  <c r="J244" i="1"/>
  <c r="K244" i="1" s="1"/>
  <c r="M245" i="1"/>
  <c r="J241" i="1"/>
  <c r="K241" i="1" s="1"/>
  <c r="M242" i="1"/>
  <c r="O241" i="1"/>
  <c r="J242" i="1"/>
  <c r="K242" i="1" s="1"/>
  <c r="J238" i="1"/>
  <c r="K238" i="1" s="1"/>
  <c r="M238" i="1"/>
  <c r="J160" i="1"/>
  <c r="K160" i="1" s="1"/>
  <c r="J159" i="1"/>
  <c r="K159" i="1" s="1"/>
  <c r="M160" i="1"/>
  <c r="J230" i="1"/>
  <c r="K230" i="1" s="1"/>
  <c r="J227" i="1"/>
  <c r="K227" i="1" s="1"/>
  <c r="M227" i="1"/>
  <c r="M230" i="1"/>
  <c r="M228" i="1"/>
  <c r="O228" i="1"/>
  <c r="J231" i="1"/>
  <c r="K231" i="1" s="1"/>
  <c r="J225" i="1"/>
  <c r="K225" i="1" s="1"/>
  <c r="M226" i="1"/>
  <c r="J226" i="1"/>
  <c r="K226" i="1" s="1"/>
  <c r="M225" i="1"/>
  <c r="J223" i="1"/>
  <c r="K223" i="1" s="1"/>
  <c r="M223" i="1"/>
  <c r="J221" i="1"/>
  <c r="K221" i="1" s="1"/>
  <c r="M221" i="1"/>
  <c r="J209" i="1"/>
  <c r="K209" i="1" s="1"/>
  <c r="M213" i="1"/>
  <c r="M219" i="1"/>
  <c r="O213" i="1"/>
  <c r="O219" i="1"/>
  <c r="M218" i="1"/>
  <c r="O218" i="1"/>
  <c r="M214" i="1"/>
  <c r="J212" i="1"/>
  <c r="K212" i="1" s="1"/>
  <c r="O214" i="1"/>
  <c r="O206" i="1"/>
  <c r="O207" i="1"/>
  <c r="M212" i="1"/>
  <c r="M206" i="1"/>
  <c r="O215" i="1"/>
  <c r="J210" i="1"/>
  <c r="K210" i="1" s="1"/>
  <c r="J208" i="1"/>
  <c r="K208" i="1" s="1"/>
  <c r="M210" i="1"/>
  <c r="O211" i="1"/>
  <c r="J216" i="1"/>
  <c r="K216" i="1" s="1"/>
  <c r="J207" i="1"/>
  <c r="K207" i="1" s="1"/>
  <c r="M209" i="1"/>
  <c r="J215" i="1"/>
  <c r="K215" i="1" s="1"/>
  <c r="M208" i="1"/>
  <c r="M216" i="1"/>
  <c r="J211" i="1"/>
  <c r="K211" i="1" s="1"/>
  <c r="G533" i="1" l="1"/>
  <c r="O533" i="1" s="1"/>
  <c r="D599" i="1"/>
  <c r="G599" i="1" s="1"/>
  <c r="P629" i="1"/>
  <c r="P351" i="1"/>
  <c r="G522" i="1"/>
  <c r="J522" i="1" s="1"/>
  <c r="K522" i="1" s="1"/>
  <c r="J404" i="1"/>
  <c r="K404" i="1" s="1"/>
  <c r="P667" i="1"/>
  <c r="D305" i="1"/>
  <c r="G305" i="1" s="1"/>
  <c r="O614" i="1"/>
  <c r="P645" i="1"/>
  <c r="M598" i="1"/>
  <c r="O598" i="1"/>
  <c r="O600" i="1"/>
  <c r="M405" i="1"/>
  <c r="O405" i="1"/>
  <c r="P649" i="1"/>
  <c r="P354" i="1"/>
  <c r="P542" i="1"/>
  <c r="P650" i="1"/>
  <c r="P341" i="1"/>
  <c r="P651" i="1"/>
  <c r="P401" i="1"/>
  <c r="P424" i="1"/>
  <c r="P653" i="1"/>
  <c r="P206" i="1"/>
  <c r="P655" i="1"/>
  <c r="P644" i="1"/>
  <c r="P620" i="1"/>
  <c r="P591" i="1"/>
  <c r="P209" i="1"/>
  <c r="M403" i="1"/>
  <c r="P482" i="1"/>
  <c r="P647" i="1"/>
  <c r="P237" i="1"/>
  <c r="P654" i="1"/>
  <c r="P637" i="1"/>
  <c r="P646" i="1"/>
  <c r="P652" i="1"/>
  <c r="P648" i="1"/>
  <c r="P638" i="1"/>
  <c r="P378" i="1"/>
  <c r="P633" i="1"/>
  <c r="O540" i="1"/>
  <c r="P244" i="1"/>
  <c r="P365" i="1"/>
  <c r="P298" i="1"/>
  <c r="P324" i="1"/>
  <c r="P326" i="1"/>
  <c r="P639" i="1"/>
  <c r="P636" i="1"/>
  <c r="P567" i="1"/>
  <c r="P547" i="1"/>
  <c r="P398" i="1"/>
  <c r="D474" i="1"/>
  <c r="G474" i="1" s="1"/>
  <c r="P515" i="1"/>
  <c r="P627" i="1"/>
  <c r="P434" i="1"/>
  <c r="O551" i="1"/>
  <c r="P634" i="1"/>
  <c r="P631" i="1"/>
  <c r="M391" i="1"/>
  <c r="P618" i="1"/>
  <c r="O391" i="1"/>
  <c r="P228" i="1"/>
  <c r="P160" i="1"/>
  <c r="P236" i="1"/>
  <c r="M540" i="1"/>
  <c r="P261" i="1"/>
  <c r="P558" i="1"/>
  <c r="P259" i="1"/>
  <c r="P282" i="1"/>
  <c r="P276" i="1"/>
  <c r="P338" i="1"/>
  <c r="P381" i="1"/>
  <c r="P380" i="1"/>
  <c r="J406" i="1"/>
  <c r="K406" i="1" s="1"/>
  <c r="P400" i="1"/>
  <c r="P443" i="1"/>
  <c r="P568" i="1"/>
  <c r="P569" i="1"/>
  <c r="G582" i="1"/>
  <c r="O582" i="1" s="1"/>
  <c r="P579" i="1"/>
  <c r="P589" i="1"/>
  <c r="O617" i="1"/>
  <c r="M616" i="1"/>
  <c r="D615" i="1"/>
  <c r="G615" i="1" s="1"/>
  <c r="P607" i="1"/>
  <c r="J616" i="1"/>
  <c r="K616" i="1" s="1"/>
  <c r="J614" i="1"/>
  <c r="K614" i="1" s="1"/>
  <c r="J617" i="1"/>
  <c r="K617" i="1" s="1"/>
  <c r="J600" i="1"/>
  <c r="K600" i="1" s="1"/>
  <c r="J551" i="1"/>
  <c r="K551" i="1" s="1"/>
  <c r="P520" i="1"/>
  <c r="G511" i="1"/>
  <c r="O511" i="1" s="1"/>
  <c r="P497" i="1"/>
  <c r="P500" i="1"/>
  <c r="P504" i="1"/>
  <c r="P481" i="1"/>
  <c r="P480" i="1"/>
  <c r="P448" i="1"/>
  <c r="M451" i="1"/>
  <c r="D452" i="1"/>
  <c r="G452" i="1" s="1"/>
  <c r="O451" i="1"/>
  <c r="O453" i="1"/>
  <c r="P446" i="1"/>
  <c r="P436" i="1"/>
  <c r="P431" i="1"/>
  <c r="O403" i="1"/>
  <c r="M404" i="1"/>
  <c r="P399" i="1"/>
  <c r="P407" i="1"/>
  <c r="O393" i="1"/>
  <c r="J393" i="1"/>
  <c r="K393" i="1" s="1"/>
  <c r="D392" i="1"/>
  <c r="G392" i="1" s="1"/>
  <c r="P373" i="1"/>
  <c r="P372" i="1"/>
  <c r="P371" i="1"/>
  <c r="P360" i="1"/>
  <c r="P352" i="1"/>
  <c r="P334" i="1"/>
  <c r="P313" i="1"/>
  <c r="G317" i="1"/>
  <c r="O317" i="1" s="1"/>
  <c r="P301" i="1"/>
  <c r="P302" i="1"/>
  <c r="M304" i="1"/>
  <c r="P304" i="1" s="1"/>
  <c r="P563" i="1"/>
  <c r="P447" i="1"/>
  <c r="J453" i="1"/>
  <c r="K453" i="1" s="1"/>
  <c r="P383" i="1"/>
  <c r="P321" i="1"/>
  <c r="P386" i="1"/>
  <c r="J281" i="1"/>
  <c r="K281" i="1" s="1"/>
  <c r="P286" i="1"/>
  <c r="P541" i="1"/>
  <c r="P295" i="1"/>
  <c r="P580" i="1"/>
  <c r="O601" i="1"/>
  <c r="P575" i="1"/>
  <c r="P231" i="1"/>
  <c r="P159" i="1"/>
  <c r="P556" i="1"/>
  <c r="P469" i="1"/>
  <c r="P471" i="1"/>
  <c r="P389" i="1"/>
  <c r="P339" i="1"/>
  <c r="O281" i="1"/>
  <c r="J278" i="1"/>
  <c r="K278" i="1" s="1"/>
  <c r="P314" i="1"/>
  <c r="P529" i="1"/>
  <c r="P387" i="1"/>
  <c r="P325" i="1"/>
  <c r="P477" i="1"/>
  <c r="P312" i="1"/>
  <c r="G549" i="1"/>
  <c r="D550" i="1"/>
  <c r="G550" i="1" s="1"/>
  <c r="O550" i="1" s="1"/>
  <c r="P216" i="1"/>
  <c r="P242" i="1"/>
  <c r="J601" i="1"/>
  <c r="K601" i="1" s="1"/>
  <c r="P464" i="1"/>
  <c r="M406" i="1"/>
  <c r="P300" i="1"/>
  <c r="P311" i="1"/>
  <c r="P449" i="1"/>
  <c r="P557" i="1"/>
  <c r="P602" i="1"/>
  <c r="P590" i="1"/>
  <c r="P606" i="1"/>
  <c r="P519" i="1"/>
  <c r="P382" i="1"/>
  <c r="P364" i="1"/>
  <c r="M278" i="1"/>
  <c r="P355" i="1"/>
  <c r="P285" i="1"/>
  <c r="J425" i="1"/>
  <c r="K425" i="1" s="1"/>
  <c r="M425" i="1"/>
  <c r="O425" i="1"/>
  <c r="J377" i="1"/>
  <c r="K377" i="1" s="1"/>
  <c r="O377" i="1"/>
  <c r="M377" i="1"/>
  <c r="O535" i="1"/>
  <c r="M535" i="1"/>
  <c r="J535" i="1"/>
  <c r="K535" i="1" s="1"/>
  <c r="P379" i="1"/>
  <c r="G524" i="1"/>
  <c r="O612" i="1"/>
  <c r="M612" i="1"/>
  <c r="J612" i="1"/>
  <c r="K612" i="1" s="1"/>
  <c r="O537" i="1"/>
  <c r="J537" i="1"/>
  <c r="K537" i="1" s="1"/>
  <c r="M537" i="1"/>
  <c r="G509" i="1"/>
  <c r="M466" i="1"/>
  <c r="O466" i="1"/>
  <c r="J466" i="1"/>
  <c r="K466" i="1" s="1"/>
  <c r="G441" i="1"/>
  <c r="O498" i="1"/>
  <c r="M498" i="1"/>
  <c r="J498" i="1"/>
  <c r="K498" i="1" s="1"/>
  <c r="O460" i="1"/>
  <c r="M460" i="1"/>
  <c r="J460" i="1"/>
  <c r="K460" i="1" s="1"/>
  <c r="O435" i="1"/>
  <c r="J435" i="1"/>
  <c r="K435" i="1" s="1"/>
  <c r="M435" i="1"/>
  <c r="G418" i="1"/>
  <c r="J370" i="1"/>
  <c r="K370" i="1" s="1"/>
  <c r="M370" i="1"/>
  <c r="O370" i="1"/>
  <c r="P388" i="1"/>
  <c r="O328" i="1"/>
  <c r="M328" i="1"/>
  <c r="J328" i="1"/>
  <c r="K328" i="1" s="1"/>
  <c r="G489" i="1"/>
  <c r="D490" i="1"/>
  <c r="J308" i="1"/>
  <c r="K308" i="1" s="1"/>
  <c r="O308" i="1"/>
  <c r="M308" i="1"/>
  <c r="G611" i="1"/>
  <c r="O596" i="1"/>
  <c r="J596" i="1"/>
  <c r="K596" i="1" s="1"/>
  <c r="M596" i="1"/>
  <c r="P553" i="1"/>
  <c r="G502" i="1"/>
  <c r="P530" i="1"/>
  <c r="O536" i="1"/>
  <c r="J536" i="1"/>
  <c r="K536" i="1" s="1"/>
  <c r="M536" i="1"/>
  <c r="P531" i="1"/>
  <c r="O473" i="1"/>
  <c r="M473" i="1"/>
  <c r="J473" i="1"/>
  <c r="K473" i="1" s="1"/>
  <c r="G442" i="1"/>
  <c r="J423" i="1"/>
  <c r="K423" i="1" s="1"/>
  <c r="O423" i="1"/>
  <c r="M423" i="1"/>
  <c r="O437" i="1"/>
  <c r="J437" i="1"/>
  <c r="K437" i="1" s="1"/>
  <c r="M437" i="1"/>
  <c r="O362" i="1"/>
  <c r="M362" i="1"/>
  <c r="J362" i="1"/>
  <c r="K362" i="1" s="1"/>
  <c r="G415" i="1"/>
  <c r="D416" i="1"/>
  <c r="P454" i="1"/>
  <c r="J422" i="1"/>
  <c r="K422" i="1" s="1"/>
  <c r="O422" i="1"/>
  <c r="M422" i="1"/>
  <c r="G253" i="1"/>
  <c r="M256" i="1"/>
  <c r="J256" i="1"/>
  <c r="K256" i="1" s="1"/>
  <c r="O256" i="1"/>
  <c r="M274" i="1"/>
  <c r="J274" i="1"/>
  <c r="K274" i="1" s="1"/>
  <c r="O274" i="1"/>
  <c r="G353" i="1"/>
  <c r="G306" i="1"/>
  <c r="G265" i="1"/>
  <c r="D266" i="1"/>
  <c r="O363" i="1"/>
  <c r="J363" i="1"/>
  <c r="K363" i="1" s="1"/>
  <c r="M363" i="1"/>
  <c r="M273" i="1"/>
  <c r="J273" i="1"/>
  <c r="K273" i="1" s="1"/>
  <c r="O273" i="1"/>
  <c r="M272" i="1"/>
  <c r="O272" i="1"/>
  <c r="J272" i="1"/>
  <c r="K272" i="1" s="1"/>
  <c r="M269" i="1"/>
  <c r="J269" i="1"/>
  <c r="K269" i="1" s="1"/>
  <c r="O269" i="1"/>
  <c r="G346" i="1"/>
  <c r="P248" i="1"/>
  <c r="G255" i="1"/>
  <c r="O268" i="1"/>
  <c r="J268" i="1"/>
  <c r="K268" i="1" s="1"/>
  <c r="M268" i="1"/>
  <c r="O267" i="1"/>
  <c r="M267" i="1"/>
  <c r="J267" i="1"/>
  <c r="K267" i="1" s="1"/>
  <c r="M299" i="1"/>
  <c r="J299" i="1"/>
  <c r="K299" i="1" s="1"/>
  <c r="O299" i="1"/>
  <c r="J369" i="1"/>
  <c r="K369" i="1" s="1"/>
  <c r="M369" i="1"/>
  <c r="O369" i="1"/>
  <c r="G595" i="1"/>
  <c r="O584" i="1"/>
  <c r="J584" i="1"/>
  <c r="K584" i="1" s="1"/>
  <c r="M584" i="1"/>
  <c r="O583" i="1"/>
  <c r="J583" i="1"/>
  <c r="K583" i="1" s="1"/>
  <c r="M583" i="1"/>
  <c r="J526" i="1"/>
  <c r="K526" i="1" s="1"/>
  <c r="M526" i="1"/>
  <c r="O526" i="1"/>
  <c r="G487" i="1"/>
  <c r="M413" i="1"/>
  <c r="J413" i="1"/>
  <c r="K413" i="1" s="1"/>
  <c r="O413" i="1"/>
  <c r="O279" i="1"/>
  <c r="M279" i="1"/>
  <c r="J279" i="1"/>
  <c r="K279" i="1" s="1"/>
  <c r="M249" i="1"/>
  <c r="J249" i="1"/>
  <c r="K249" i="1" s="1"/>
  <c r="O249" i="1"/>
  <c r="G593" i="1"/>
  <c r="D594" i="1"/>
  <c r="P605" i="1"/>
  <c r="G476" i="1"/>
  <c r="G573" i="1"/>
  <c r="G462" i="1"/>
  <c r="D463" i="1"/>
  <c r="G523" i="1"/>
  <c r="G501" i="1"/>
  <c r="P455" i="1"/>
  <c r="O552" i="1"/>
  <c r="M552" i="1"/>
  <c r="J552" i="1"/>
  <c r="K552" i="1" s="1"/>
  <c r="O496" i="1"/>
  <c r="M496" i="1"/>
  <c r="J496" i="1"/>
  <c r="K496" i="1" s="1"/>
  <c r="M410" i="1"/>
  <c r="J410" i="1"/>
  <c r="K410" i="1" s="1"/>
  <c r="O410" i="1"/>
  <c r="G430" i="1"/>
  <c r="D292" i="1"/>
  <c r="G291" i="1"/>
  <c r="D331" i="1"/>
  <c r="G330" i="1"/>
  <c r="G491" i="1"/>
  <c r="M337" i="1"/>
  <c r="O337" i="1"/>
  <c r="J337" i="1"/>
  <c r="K337" i="1" s="1"/>
  <c r="J262" i="1"/>
  <c r="K262" i="1" s="1"/>
  <c r="O262" i="1"/>
  <c r="O361" i="1"/>
  <c r="M361" i="1"/>
  <c r="J361" i="1"/>
  <c r="K361" i="1" s="1"/>
  <c r="G343" i="1"/>
  <c r="D344" i="1"/>
  <c r="M315" i="1"/>
  <c r="O315" i="1"/>
  <c r="J315" i="1"/>
  <c r="K315" i="1" s="1"/>
  <c r="M263" i="1"/>
  <c r="O263" i="1"/>
  <c r="J263" i="1"/>
  <c r="K263" i="1" s="1"/>
  <c r="D545" i="1"/>
  <c r="G544" i="1"/>
  <c r="O586" i="1"/>
  <c r="J586" i="1"/>
  <c r="K586" i="1" s="1"/>
  <c r="M586" i="1"/>
  <c r="G503" i="1"/>
  <c r="O260" i="1"/>
  <c r="J260" i="1"/>
  <c r="K260" i="1" s="1"/>
  <c r="M260" i="1"/>
  <c r="J347" i="1"/>
  <c r="K347" i="1" s="1"/>
  <c r="O347" i="1"/>
  <c r="M347" i="1"/>
  <c r="M287" i="1"/>
  <c r="O287" i="1"/>
  <c r="J287" i="1"/>
  <c r="K287" i="1" s="1"/>
  <c r="P340" i="1"/>
  <c r="P350" i="1"/>
  <c r="J345" i="1"/>
  <c r="K345" i="1" s="1"/>
  <c r="O345" i="1"/>
  <c r="M345" i="1"/>
  <c r="P307" i="1"/>
  <c r="G512" i="1"/>
  <c r="M459" i="1"/>
  <c r="J459" i="1"/>
  <c r="K459" i="1" s="1"/>
  <c r="O459" i="1"/>
  <c r="G417" i="1"/>
  <c r="G429" i="1"/>
  <c r="O359" i="1"/>
  <c r="J359" i="1"/>
  <c r="K359" i="1" s="1"/>
  <c r="M359" i="1"/>
  <c r="M319" i="1"/>
  <c r="O319" i="1"/>
  <c r="J319" i="1"/>
  <c r="K319" i="1" s="1"/>
  <c r="P288" i="1"/>
  <c r="D572" i="1"/>
  <c r="G571" i="1"/>
  <c r="G427" i="1"/>
  <c r="D428" i="1"/>
  <c r="J470" i="1"/>
  <c r="K470" i="1" s="1"/>
  <c r="O470" i="1"/>
  <c r="M470" i="1"/>
  <c r="G293" i="1"/>
  <c r="G332" i="1"/>
  <c r="D561" i="1"/>
  <c r="G560" i="1"/>
  <c r="P578" i="1"/>
  <c r="G465" i="1"/>
  <c r="G508" i="1"/>
  <c r="O493" i="1"/>
  <c r="M493" i="1"/>
  <c r="J493" i="1"/>
  <c r="K493" i="1" s="1"/>
  <c r="G486" i="1"/>
  <c r="P395" i="1"/>
  <c r="M419" i="1"/>
  <c r="O419" i="1"/>
  <c r="J419" i="1"/>
  <c r="K419" i="1" s="1"/>
  <c r="G294" i="1"/>
  <c r="G333" i="1"/>
  <c r="G320" i="1"/>
  <c r="G254" i="1"/>
  <c r="O275" i="1"/>
  <c r="M275" i="1"/>
  <c r="J275" i="1"/>
  <c r="K275" i="1" s="1"/>
  <c r="G609" i="1"/>
  <c r="D610" i="1"/>
  <c r="G475" i="1"/>
  <c r="J525" i="1"/>
  <c r="K525" i="1" s="1"/>
  <c r="O525" i="1"/>
  <c r="M525" i="1"/>
  <c r="G534" i="1"/>
  <c r="P394" i="1"/>
  <c r="G562" i="1"/>
  <c r="O585" i="1"/>
  <c r="J585" i="1"/>
  <c r="K585" i="1" s="1"/>
  <c r="M585" i="1"/>
  <c r="G574" i="1"/>
  <c r="O518" i="1"/>
  <c r="M518" i="1"/>
  <c r="J518" i="1"/>
  <c r="K518" i="1" s="1"/>
  <c r="M356" i="1"/>
  <c r="J356" i="1"/>
  <c r="K356" i="1" s="1"/>
  <c r="O356" i="1"/>
  <c r="M411" i="1"/>
  <c r="J411" i="1"/>
  <c r="K411" i="1" s="1"/>
  <c r="O411" i="1"/>
  <c r="J368" i="1"/>
  <c r="K368" i="1" s="1"/>
  <c r="M368" i="1"/>
  <c r="O368" i="1"/>
  <c r="G546" i="1"/>
  <c r="P564" i="1"/>
  <c r="O514" i="1"/>
  <c r="M514" i="1"/>
  <c r="J514" i="1"/>
  <c r="K514" i="1" s="1"/>
  <c r="M507" i="1"/>
  <c r="O507" i="1"/>
  <c r="J507" i="1"/>
  <c r="K507" i="1" s="1"/>
  <c r="M513" i="1"/>
  <c r="J513" i="1"/>
  <c r="K513" i="1" s="1"/>
  <c r="O513" i="1"/>
  <c r="D440" i="1"/>
  <c r="G439" i="1"/>
  <c r="G484" i="1"/>
  <c r="D485" i="1"/>
  <c r="P458" i="1"/>
  <c r="P374" i="1"/>
  <c r="M412" i="1"/>
  <c r="J412" i="1"/>
  <c r="K412" i="1" s="1"/>
  <c r="O412" i="1"/>
  <c r="G492" i="1"/>
  <c r="J327" i="1"/>
  <c r="K327" i="1" s="1"/>
  <c r="M327" i="1"/>
  <c r="O327" i="1"/>
  <c r="G318" i="1"/>
  <c r="M250" i="1"/>
  <c r="J250" i="1"/>
  <c r="K250" i="1" s="1"/>
  <c r="O250" i="1"/>
  <c r="M280" i="1"/>
  <c r="O280" i="1"/>
  <c r="J280" i="1"/>
  <c r="K280" i="1" s="1"/>
  <c r="O289" i="1"/>
  <c r="M289" i="1"/>
  <c r="J289" i="1"/>
  <c r="K289" i="1" s="1"/>
  <c r="M252" i="1"/>
  <c r="O252" i="1"/>
  <c r="J252" i="1"/>
  <c r="K252" i="1" s="1"/>
  <c r="P245" i="1"/>
  <c r="P213" i="1"/>
  <c r="P243" i="1"/>
  <c r="P230" i="1"/>
  <c r="P241" i="1"/>
  <c r="P238" i="1"/>
  <c r="P218" i="1"/>
  <c r="P223" i="1"/>
  <c r="P219" i="1"/>
  <c r="P226" i="1"/>
  <c r="P215" i="1"/>
  <c r="P227" i="1"/>
  <c r="P225" i="1"/>
  <c r="P221" i="1"/>
  <c r="P214" i="1"/>
  <c r="P211" i="1"/>
  <c r="P212" i="1"/>
  <c r="P207" i="1"/>
  <c r="P210" i="1"/>
  <c r="P208" i="1"/>
  <c r="M533" i="1" l="1"/>
  <c r="J533" i="1"/>
  <c r="K533" i="1" s="1"/>
  <c r="P614" i="1"/>
  <c r="M522" i="1"/>
  <c r="O522" i="1"/>
  <c r="P404" i="1"/>
  <c r="P600" i="1"/>
  <c r="P405" i="1"/>
  <c r="P598" i="1"/>
  <c r="P403" i="1"/>
  <c r="P656" i="1"/>
  <c r="P540" i="1"/>
  <c r="P616" i="1"/>
  <c r="P451" i="1"/>
  <c r="P391" i="1"/>
  <c r="J511" i="1"/>
  <c r="K511" i="1" s="1"/>
  <c r="M511" i="1"/>
  <c r="P280" i="1"/>
  <c r="P263" i="1"/>
  <c r="M582" i="1"/>
  <c r="J582" i="1"/>
  <c r="K582" i="1" s="1"/>
  <c r="P551" i="1"/>
  <c r="P406" i="1"/>
  <c r="P252" i="1"/>
  <c r="P535" i="1"/>
  <c r="P232" i="1"/>
  <c r="P269" i="1"/>
  <c r="P281" i="1"/>
  <c r="P256" i="1"/>
  <c r="P287" i="1"/>
  <c r="P361" i="1"/>
  <c r="P393" i="1"/>
  <c r="P453" i="1"/>
  <c r="P496" i="1"/>
  <c r="P584" i="1"/>
  <c r="P617" i="1"/>
  <c r="P612" i="1"/>
  <c r="P601" i="1"/>
  <c r="P466" i="1"/>
  <c r="P377" i="1"/>
  <c r="M317" i="1"/>
  <c r="J317" i="1"/>
  <c r="K317" i="1" s="1"/>
  <c r="P327" i="1"/>
  <c r="P585" i="1"/>
  <c r="P493" i="1"/>
  <c r="P526" i="1"/>
  <c r="P362" i="1"/>
  <c r="O549" i="1"/>
  <c r="M549" i="1"/>
  <c r="J549" i="1"/>
  <c r="K549" i="1" s="1"/>
  <c r="J550" i="1"/>
  <c r="K550" i="1" s="1"/>
  <c r="P425" i="1"/>
  <c r="P586" i="1"/>
  <c r="M550" i="1"/>
  <c r="P268" i="1"/>
  <c r="P273" i="1"/>
  <c r="P460" i="1"/>
  <c r="P368" i="1"/>
  <c r="P518" i="1"/>
  <c r="P262" i="1"/>
  <c r="P308" i="1"/>
  <c r="P337" i="1"/>
  <c r="P422" i="1"/>
  <c r="P278" i="1"/>
  <c r="P507" i="1"/>
  <c r="P260" i="1"/>
  <c r="P279" i="1"/>
  <c r="P267" i="1"/>
  <c r="M353" i="1"/>
  <c r="O353" i="1"/>
  <c r="J353" i="1"/>
  <c r="K353" i="1" s="1"/>
  <c r="J417" i="1"/>
  <c r="K417" i="1" s="1"/>
  <c r="M417" i="1"/>
  <c r="O417" i="1"/>
  <c r="J487" i="1"/>
  <c r="K487" i="1" s="1"/>
  <c r="O487" i="1"/>
  <c r="M487" i="1"/>
  <c r="P583" i="1"/>
  <c r="O615" i="1"/>
  <c r="M615" i="1"/>
  <c r="J615" i="1"/>
  <c r="K615" i="1" s="1"/>
  <c r="P435" i="1"/>
  <c r="J441" i="1"/>
  <c r="K441" i="1" s="1"/>
  <c r="O441" i="1"/>
  <c r="M441" i="1"/>
  <c r="O492" i="1"/>
  <c r="M492" i="1"/>
  <c r="J492" i="1"/>
  <c r="K492" i="1" s="1"/>
  <c r="J333" i="1"/>
  <c r="K333" i="1" s="1"/>
  <c r="O333" i="1"/>
  <c r="M333" i="1"/>
  <c r="J523" i="1"/>
  <c r="K523" i="1" s="1"/>
  <c r="O523" i="1"/>
  <c r="M523" i="1"/>
  <c r="O562" i="1"/>
  <c r="M562" i="1"/>
  <c r="J562" i="1"/>
  <c r="K562" i="1" s="1"/>
  <c r="P359" i="1"/>
  <c r="J573" i="1"/>
  <c r="K573" i="1" s="1"/>
  <c r="O573" i="1"/>
  <c r="M573" i="1"/>
  <c r="O474" i="1"/>
  <c r="J474" i="1"/>
  <c r="K474" i="1" s="1"/>
  <c r="M474" i="1"/>
  <c r="M255" i="1"/>
  <c r="O255" i="1"/>
  <c r="J255" i="1"/>
  <c r="K255" i="1" s="1"/>
  <c r="M265" i="1"/>
  <c r="O265" i="1"/>
  <c r="J265" i="1"/>
  <c r="K265" i="1" s="1"/>
  <c r="P423" i="1"/>
  <c r="M502" i="1"/>
  <c r="O502" i="1"/>
  <c r="J502" i="1"/>
  <c r="K502" i="1" s="1"/>
  <c r="G490" i="1"/>
  <c r="M427" i="1"/>
  <c r="J427" i="1"/>
  <c r="K427" i="1" s="1"/>
  <c r="O427" i="1"/>
  <c r="P411" i="1"/>
  <c r="G266" i="1"/>
  <c r="O609" i="1"/>
  <c r="M609" i="1"/>
  <c r="J609" i="1"/>
  <c r="K609" i="1" s="1"/>
  <c r="J392" i="1"/>
  <c r="K392" i="1" s="1"/>
  <c r="O392" i="1"/>
  <c r="M392" i="1"/>
  <c r="J439" i="1"/>
  <c r="K439" i="1" s="1"/>
  <c r="M439" i="1"/>
  <c r="O439" i="1"/>
  <c r="O560" i="1"/>
  <c r="M560" i="1"/>
  <c r="J560" i="1"/>
  <c r="K560" i="1" s="1"/>
  <c r="G331" i="1"/>
  <c r="P356" i="1"/>
  <c r="P275" i="1"/>
  <c r="J486" i="1"/>
  <c r="K486" i="1" s="1"/>
  <c r="M486" i="1"/>
  <c r="O486" i="1"/>
  <c r="J293" i="1"/>
  <c r="K293" i="1" s="1"/>
  <c r="O293" i="1"/>
  <c r="M293" i="1"/>
  <c r="P459" i="1"/>
  <c r="P315" i="1"/>
  <c r="P369" i="1"/>
  <c r="J306" i="1"/>
  <c r="K306" i="1" s="1"/>
  <c r="M306" i="1"/>
  <c r="O306" i="1"/>
  <c r="M253" i="1"/>
  <c r="O253" i="1"/>
  <c r="J253" i="1"/>
  <c r="K253" i="1" s="1"/>
  <c r="J489" i="1"/>
  <c r="K489" i="1" s="1"/>
  <c r="O489" i="1"/>
  <c r="M489" i="1"/>
  <c r="P370" i="1"/>
  <c r="J524" i="1"/>
  <c r="K524" i="1" s="1"/>
  <c r="O524" i="1"/>
  <c r="M524" i="1"/>
  <c r="J484" i="1"/>
  <c r="K484" i="1" s="1"/>
  <c r="M484" i="1"/>
  <c r="O484" i="1"/>
  <c r="G610" i="1"/>
  <c r="O330" i="1"/>
  <c r="M330" i="1"/>
  <c r="J330" i="1"/>
  <c r="K330" i="1" s="1"/>
  <c r="J415" i="1"/>
  <c r="K415" i="1" s="1"/>
  <c r="O415" i="1"/>
  <c r="M415" i="1"/>
  <c r="M254" i="1"/>
  <c r="O254" i="1"/>
  <c r="J254" i="1"/>
  <c r="K254" i="1" s="1"/>
  <c r="J332" i="1"/>
  <c r="K332" i="1" s="1"/>
  <c r="O332" i="1"/>
  <c r="M332" i="1"/>
  <c r="J571" i="1"/>
  <c r="K571" i="1" s="1"/>
  <c r="O571" i="1"/>
  <c r="M571" i="1"/>
  <c r="M462" i="1"/>
  <c r="J462" i="1"/>
  <c r="K462" i="1" s="1"/>
  <c r="O462" i="1"/>
  <c r="M318" i="1"/>
  <c r="O318" i="1"/>
  <c r="J318" i="1"/>
  <c r="K318" i="1" s="1"/>
  <c r="O546" i="1"/>
  <c r="M546" i="1"/>
  <c r="J546" i="1"/>
  <c r="K546" i="1" s="1"/>
  <c r="P525" i="1"/>
  <c r="O508" i="1"/>
  <c r="M508" i="1"/>
  <c r="J508" i="1"/>
  <c r="K508" i="1" s="1"/>
  <c r="O599" i="1"/>
  <c r="M599" i="1"/>
  <c r="J599" i="1"/>
  <c r="K599" i="1" s="1"/>
  <c r="M430" i="1"/>
  <c r="J430" i="1"/>
  <c r="K430" i="1" s="1"/>
  <c r="O430" i="1"/>
  <c r="P289" i="1"/>
  <c r="P514" i="1"/>
  <c r="J574" i="1"/>
  <c r="K574" i="1" s="1"/>
  <c r="M574" i="1"/>
  <c r="O574" i="1"/>
  <c r="O475" i="1"/>
  <c r="M475" i="1"/>
  <c r="J475" i="1"/>
  <c r="K475" i="1" s="1"/>
  <c r="O294" i="1"/>
  <c r="M294" i="1"/>
  <c r="J294" i="1"/>
  <c r="K294" i="1" s="1"/>
  <c r="O452" i="1"/>
  <c r="M452" i="1"/>
  <c r="J452" i="1"/>
  <c r="K452" i="1" s="1"/>
  <c r="G561" i="1"/>
  <c r="P470" i="1"/>
  <c r="G572" i="1"/>
  <c r="M429" i="1"/>
  <c r="O429" i="1"/>
  <c r="J429" i="1"/>
  <c r="K429" i="1" s="1"/>
  <c r="P345" i="1"/>
  <c r="O291" i="1"/>
  <c r="M291" i="1"/>
  <c r="J291" i="1"/>
  <c r="K291" i="1" s="1"/>
  <c r="G594" i="1"/>
  <c r="P274" i="1"/>
  <c r="G440" i="1"/>
  <c r="P419" i="1"/>
  <c r="J305" i="1"/>
  <c r="K305" i="1" s="1"/>
  <c r="O305" i="1"/>
  <c r="M305" i="1"/>
  <c r="G428" i="1"/>
  <c r="P347" i="1"/>
  <c r="O503" i="1"/>
  <c r="J503" i="1"/>
  <c r="K503" i="1" s="1"/>
  <c r="M503" i="1"/>
  <c r="O491" i="1"/>
  <c r="M491" i="1"/>
  <c r="J491" i="1"/>
  <c r="K491" i="1" s="1"/>
  <c r="O593" i="1"/>
  <c r="J593" i="1"/>
  <c r="K593" i="1" s="1"/>
  <c r="M593" i="1"/>
  <c r="P413" i="1"/>
  <c r="P299" i="1"/>
  <c r="J346" i="1"/>
  <c r="K346" i="1" s="1"/>
  <c r="M346" i="1"/>
  <c r="O346" i="1"/>
  <c r="P363" i="1"/>
  <c r="J442" i="1"/>
  <c r="K442" i="1" s="1"/>
  <c r="O442" i="1"/>
  <c r="M442" i="1"/>
  <c r="P536" i="1"/>
  <c r="O611" i="1"/>
  <c r="M611" i="1"/>
  <c r="J611" i="1"/>
  <c r="K611" i="1" s="1"/>
  <c r="P328" i="1"/>
  <c r="O595" i="1"/>
  <c r="M595" i="1"/>
  <c r="J595" i="1"/>
  <c r="K595" i="1" s="1"/>
  <c r="J343" i="1"/>
  <c r="K343" i="1" s="1"/>
  <c r="M343" i="1"/>
  <c r="O343" i="1"/>
  <c r="M320" i="1"/>
  <c r="J320" i="1"/>
  <c r="K320" i="1" s="1"/>
  <c r="O320" i="1"/>
  <c r="P250" i="1"/>
  <c r="P412" i="1"/>
  <c r="G485" i="1"/>
  <c r="P513" i="1"/>
  <c r="M465" i="1"/>
  <c r="O465" i="1"/>
  <c r="J465" i="1"/>
  <c r="K465" i="1" s="1"/>
  <c r="P319" i="1"/>
  <c r="M512" i="1"/>
  <c r="O512" i="1"/>
  <c r="J512" i="1"/>
  <c r="K512" i="1" s="1"/>
  <c r="O544" i="1"/>
  <c r="M544" i="1"/>
  <c r="J544" i="1"/>
  <c r="K544" i="1" s="1"/>
  <c r="G344" i="1"/>
  <c r="P410" i="1"/>
  <c r="J476" i="1"/>
  <c r="K476" i="1" s="1"/>
  <c r="M476" i="1"/>
  <c r="O476" i="1"/>
  <c r="P272" i="1"/>
  <c r="P437" i="1"/>
  <c r="P596" i="1"/>
  <c r="M418" i="1"/>
  <c r="J418" i="1"/>
  <c r="K418" i="1" s="1"/>
  <c r="O418" i="1"/>
  <c r="P498" i="1"/>
  <c r="P537" i="1"/>
  <c r="O534" i="1"/>
  <c r="J534" i="1"/>
  <c r="K534" i="1" s="1"/>
  <c r="M534" i="1"/>
  <c r="G545" i="1"/>
  <c r="G292" i="1"/>
  <c r="P552" i="1"/>
  <c r="O501" i="1"/>
  <c r="J501" i="1"/>
  <c r="K501" i="1" s="1"/>
  <c r="M501" i="1"/>
  <c r="G463" i="1"/>
  <c r="P249" i="1"/>
  <c r="G416" i="1"/>
  <c r="P473" i="1"/>
  <c r="O509" i="1"/>
  <c r="J509" i="1"/>
  <c r="K509" i="1" s="1"/>
  <c r="M509" i="1"/>
  <c r="A198" i="1"/>
  <c r="G201" i="1"/>
  <c r="O201" i="1" s="1"/>
  <c r="G200" i="1"/>
  <c r="M200" i="1" s="1"/>
  <c r="G199" i="1"/>
  <c r="J199" i="1" s="1"/>
  <c r="K199" i="1" s="1"/>
  <c r="G197" i="1"/>
  <c r="O197" i="1" s="1"/>
  <c r="G196" i="1"/>
  <c r="J196" i="1" s="1"/>
  <c r="K196" i="1" s="1"/>
  <c r="G195" i="1"/>
  <c r="J195" i="1" s="1"/>
  <c r="K195" i="1" s="1"/>
  <c r="G194" i="1"/>
  <c r="J194" i="1" s="1"/>
  <c r="K194" i="1" s="1"/>
  <c r="G193" i="1"/>
  <c r="M193" i="1" s="1"/>
  <c r="G184" i="1"/>
  <c r="J184" i="1" s="1"/>
  <c r="K184" i="1" s="1"/>
  <c r="G183" i="1"/>
  <c r="M183" i="1" s="1"/>
  <c r="G182" i="1"/>
  <c r="J182" i="1" s="1"/>
  <c r="K182" i="1" s="1"/>
  <c r="G181" i="1"/>
  <c r="O181" i="1" s="1"/>
  <c r="P533" i="1" l="1"/>
  <c r="P522" i="1"/>
  <c r="P511" i="1"/>
  <c r="P582" i="1"/>
  <c r="P491" i="1"/>
  <c r="P317" i="1"/>
  <c r="P550" i="1"/>
  <c r="P549" i="1"/>
  <c r="P609" i="1"/>
  <c r="P611" i="1"/>
  <c r="P486" i="1"/>
  <c r="P429" i="1"/>
  <c r="P353" i="1"/>
  <c r="P571" i="1"/>
  <c r="P418" i="1"/>
  <c r="P265" i="1"/>
  <c r="P465" i="1"/>
  <c r="P427" i="1"/>
  <c r="P487" i="1"/>
  <c r="P503" i="1"/>
  <c r="P546" i="1"/>
  <c r="P502" i="1"/>
  <c r="P305" i="1"/>
  <c r="P599" i="1"/>
  <c r="P562" i="1"/>
  <c r="P343" i="1"/>
  <c r="P593" i="1"/>
  <c r="O594" i="1"/>
  <c r="M594" i="1"/>
  <c r="J594" i="1"/>
  <c r="K594" i="1" s="1"/>
  <c r="P574" i="1"/>
  <c r="P415" i="1"/>
  <c r="P474" i="1"/>
  <c r="M292" i="1"/>
  <c r="O292" i="1"/>
  <c r="J292" i="1"/>
  <c r="K292" i="1" s="1"/>
  <c r="M428" i="1"/>
  <c r="O428" i="1"/>
  <c r="J428" i="1"/>
  <c r="K428" i="1" s="1"/>
  <c r="P452" i="1"/>
  <c r="P462" i="1"/>
  <c r="P330" i="1"/>
  <c r="P484" i="1"/>
  <c r="P489" i="1"/>
  <c r="P392" i="1"/>
  <c r="P523" i="1"/>
  <c r="M463" i="1"/>
  <c r="O463" i="1"/>
  <c r="J463" i="1"/>
  <c r="K463" i="1" s="1"/>
  <c r="P476" i="1"/>
  <c r="P512" i="1"/>
  <c r="P320" i="1"/>
  <c r="P595" i="1"/>
  <c r="P332" i="1"/>
  <c r="P293" i="1"/>
  <c r="P441" i="1"/>
  <c r="P417" i="1"/>
  <c r="O545" i="1"/>
  <c r="M545" i="1"/>
  <c r="J545" i="1"/>
  <c r="K545" i="1" s="1"/>
  <c r="J344" i="1"/>
  <c r="K344" i="1" s="1"/>
  <c r="M344" i="1"/>
  <c r="O344" i="1"/>
  <c r="J572" i="1"/>
  <c r="K572" i="1" s="1"/>
  <c r="M572" i="1"/>
  <c r="O572" i="1"/>
  <c r="P475" i="1"/>
  <c r="P254" i="1"/>
  <c r="O331" i="1"/>
  <c r="M331" i="1"/>
  <c r="J331" i="1"/>
  <c r="K331" i="1" s="1"/>
  <c r="J266" i="1"/>
  <c r="K266" i="1" s="1"/>
  <c r="O266" i="1"/>
  <c r="M266" i="1"/>
  <c r="P509" i="1"/>
  <c r="P501" i="1"/>
  <c r="P544" i="1"/>
  <c r="J485" i="1"/>
  <c r="K485" i="1" s="1"/>
  <c r="O485" i="1"/>
  <c r="M485" i="1"/>
  <c r="P346" i="1"/>
  <c r="J440" i="1"/>
  <c r="K440" i="1" s="1"/>
  <c r="O440" i="1"/>
  <c r="M440" i="1"/>
  <c r="P291" i="1"/>
  <c r="P294" i="1"/>
  <c r="P508" i="1"/>
  <c r="P524" i="1"/>
  <c r="P306" i="1"/>
  <c r="P439" i="1"/>
  <c r="P255" i="1"/>
  <c r="P333" i="1"/>
  <c r="P615" i="1"/>
  <c r="J416" i="1"/>
  <c r="K416" i="1" s="1"/>
  <c r="O416" i="1"/>
  <c r="M416" i="1"/>
  <c r="P442" i="1"/>
  <c r="P318" i="1"/>
  <c r="P253" i="1"/>
  <c r="M490" i="1"/>
  <c r="J490" i="1"/>
  <c r="K490" i="1" s="1"/>
  <c r="O490" i="1"/>
  <c r="P573" i="1"/>
  <c r="P492" i="1"/>
  <c r="P534" i="1"/>
  <c r="O561" i="1"/>
  <c r="M561" i="1"/>
  <c r="J561" i="1"/>
  <c r="K561" i="1" s="1"/>
  <c r="P430" i="1"/>
  <c r="O610" i="1"/>
  <c r="M610" i="1"/>
  <c r="J610" i="1"/>
  <c r="K610" i="1" s="1"/>
  <c r="P560" i="1"/>
  <c r="O193" i="1"/>
  <c r="O183" i="1"/>
  <c r="M195" i="1"/>
  <c r="M199" i="1"/>
  <c r="M197" i="1"/>
  <c r="O195" i="1"/>
  <c r="O199" i="1"/>
  <c r="O184" i="1"/>
  <c r="M196" i="1"/>
  <c r="O200" i="1"/>
  <c r="O196" i="1"/>
  <c r="J200" i="1"/>
  <c r="K200" i="1" s="1"/>
  <c r="M201" i="1"/>
  <c r="J201" i="1"/>
  <c r="K201" i="1" s="1"/>
  <c r="J193" i="1"/>
  <c r="K193" i="1" s="1"/>
  <c r="M194" i="1"/>
  <c r="O194" i="1"/>
  <c r="J197" i="1"/>
  <c r="K197" i="1" s="1"/>
  <c r="J183" i="1"/>
  <c r="K183" i="1" s="1"/>
  <c r="M184" i="1"/>
  <c r="J181" i="1"/>
  <c r="K181" i="1" s="1"/>
  <c r="M182" i="1"/>
  <c r="O182" i="1"/>
  <c r="M181" i="1"/>
  <c r="P182" i="1" l="1"/>
  <c r="P610" i="1"/>
  <c r="P201" i="1"/>
  <c r="P183" i="1"/>
  <c r="P196" i="1"/>
  <c r="P572" i="1"/>
  <c r="P440" i="1"/>
  <c r="P485" i="1"/>
  <c r="P416" i="1"/>
  <c r="P490" i="1"/>
  <c r="P331" i="1"/>
  <c r="P344" i="1"/>
  <c r="P463" i="1"/>
  <c r="P594" i="1"/>
  <c r="P266" i="1"/>
  <c r="P292" i="1"/>
  <c r="P545" i="1"/>
  <c r="P428" i="1"/>
  <c r="P561" i="1"/>
  <c r="P200" i="1"/>
  <c r="P184" i="1"/>
  <c r="P199" i="1"/>
  <c r="P195" i="1"/>
  <c r="P197" i="1"/>
  <c r="P193" i="1"/>
  <c r="P194" i="1"/>
  <c r="P181" i="1"/>
  <c r="G191" i="1"/>
  <c r="M191" i="1" s="1"/>
  <c r="G190" i="1"/>
  <c r="J190" i="1" s="1"/>
  <c r="K190" i="1" s="1"/>
  <c r="G189" i="1"/>
  <c r="J189" i="1" s="1"/>
  <c r="K189" i="1" s="1"/>
  <c r="G188" i="1"/>
  <c r="M188" i="1" s="1"/>
  <c r="G187" i="1"/>
  <c r="O187" i="1" s="1"/>
  <c r="G186" i="1"/>
  <c r="O186" i="1" s="1"/>
  <c r="O191" i="1" l="1"/>
  <c r="O188" i="1"/>
  <c r="M190" i="1"/>
  <c r="O190" i="1"/>
  <c r="M189" i="1"/>
  <c r="O189" i="1"/>
  <c r="J188" i="1"/>
  <c r="K188" i="1" s="1"/>
  <c r="J186" i="1"/>
  <c r="K186" i="1" s="1"/>
  <c r="M187" i="1"/>
  <c r="J191" i="1"/>
  <c r="K191" i="1" s="1"/>
  <c r="J187" i="1"/>
  <c r="K187" i="1" s="1"/>
  <c r="M186" i="1"/>
  <c r="P188" i="1" l="1"/>
  <c r="P189" i="1"/>
  <c r="P190" i="1"/>
  <c r="P191" i="1"/>
  <c r="P187" i="1"/>
  <c r="P186" i="1"/>
  <c r="P202" i="1" l="1"/>
  <c r="G157" i="1"/>
  <c r="J157" i="1" s="1"/>
  <c r="K157" i="1" s="1"/>
  <c r="G156" i="1"/>
  <c r="O156" i="1" s="1"/>
  <c r="G155" i="1"/>
  <c r="O155" i="1" s="1"/>
  <c r="D154" i="1"/>
  <c r="G154" i="1" s="1"/>
  <c r="G153" i="1"/>
  <c r="J153" i="1" s="1"/>
  <c r="K153" i="1" s="1"/>
  <c r="G176" i="1"/>
  <c r="O176" i="1" s="1"/>
  <c r="G175" i="1"/>
  <c r="M175" i="1" s="1"/>
  <c r="G174" i="1"/>
  <c r="J174" i="1" s="1"/>
  <c r="K174" i="1" s="1"/>
  <c r="G173" i="1"/>
  <c r="J173" i="1" s="1"/>
  <c r="K173" i="1" s="1"/>
  <c r="G172" i="1"/>
  <c r="J172" i="1" s="1"/>
  <c r="K172" i="1" s="1"/>
  <c r="G171" i="1"/>
  <c r="O171" i="1" s="1"/>
  <c r="G170" i="1"/>
  <c r="J170" i="1" s="1"/>
  <c r="K170" i="1" s="1"/>
  <c r="G169" i="1"/>
  <c r="J169" i="1" s="1"/>
  <c r="K169" i="1" s="1"/>
  <c r="G168" i="1"/>
  <c r="J168" i="1" s="1"/>
  <c r="K168" i="1" s="1"/>
  <c r="G167" i="1"/>
  <c r="J167" i="1" s="1"/>
  <c r="K167" i="1" s="1"/>
  <c r="G166" i="1"/>
  <c r="O166" i="1" s="1"/>
  <c r="G165" i="1"/>
  <c r="O165" i="1" s="1"/>
  <c r="G151" i="1"/>
  <c r="O151" i="1" s="1"/>
  <c r="G150" i="1"/>
  <c r="J150" i="1" s="1"/>
  <c r="K150" i="1" s="1"/>
  <c r="D163" i="1"/>
  <c r="G163" i="1" s="1"/>
  <c r="O163" i="1" s="1"/>
  <c r="G162" i="1"/>
  <c r="J162" i="1" s="1"/>
  <c r="K162" i="1" s="1"/>
  <c r="G148" i="1"/>
  <c r="O148" i="1" s="1"/>
  <c r="D147" i="1"/>
  <c r="G147" i="1" s="1"/>
  <c r="G146" i="1"/>
  <c r="M146" i="1" s="1"/>
  <c r="G145" i="1"/>
  <c r="O145" i="1" s="1"/>
  <c r="G144" i="1"/>
  <c r="J144" i="1" s="1"/>
  <c r="K144" i="1" s="1"/>
  <c r="G142" i="1"/>
  <c r="J142" i="1" s="1"/>
  <c r="K142" i="1" s="1"/>
  <c r="G141" i="1"/>
  <c r="J141" i="1" s="1"/>
  <c r="K141" i="1" s="1"/>
  <c r="G140" i="1"/>
  <c r="O140" i="1" s="1"/>
  <c r="G139" i="1"/>
  <c r="J139" i="1" s="1"/>
  <c r="K139" i="1" s="1"/>
  <c r="L138" i="1"/>
  <c r="G138" i="1"/>
  <c r="J138" i="1" s="1"/>
  <c r="K138" i="1" s="1"/>
  <c r="G136" i="1"/>
  <c r="M136" i="1" s="1"/>
  <c r="G135" i="1"/>
  <c r="O135" i="1" s="1"/>
  <c r="G134" i="1"/>
  <c r="J134" i="1" s="1"/>
  <c r="K134" i="1" s="1"/>
  <c r="G133" i="1"/>
  <c r="O133" i="1" s="1"/>
  <c r="G109" i="1"/>
  <c r="O109" i="1" s="1"/>
  <c r="G108" i="1"/>
  <c r="M108" i="1" s="1"/>
  <c r="G106" i="1"/>
  <c r="O106" i="1" s="1"/>
  <c r="G105" i="1"/>
  <c r="M105" i="1" s="1"/>
  <c r="G104" i="1"/>
  <c r="J104" i="1" s="1"/>
  <c r="K104" i="1" s="1"/>
  <c r="A128" i="1"/>
  <c r="L112" i="1"/>
  <c r="G112" i="1"/>
  <c r="J112" i="1" s="1"/>
  <c r="K112" i="1" s="1"/>
  <c r="G111" i="1"/>
  <c r="O111" i="1" s="1"/>
  <c r="G127" i="1"/>
  <c r="M127" i="1" s="1"/>
  <c r="G126" i="1"/>
  <c r="J126" i="1" s="1"/>
  <c r="K126" i="1" s="1"/>
  <c r="G125" i="1"/>
  <c r="J125" i="1" s="1"/>
  <c r="K125" i="1" s="1"/>
  <c r="G124" i="1"/>
  <c r="M124" i="1" s="1"/>
  <c r="G123" i="1"/>
  <c r="J123" i="1" s="1"/>
  <c r="K123" i="1" s="1"/>
  <c r="G122" i="1"/>
  <c r="O122" i="1" s="1"/>
  <c r="G121" i="1"/>
  <c r="O121" i="1" s="1"/>
  <c r="G120" i="1"/>
  <c r="O120" i="1" s="1"/>
  <c r="G119" i="1"/>
  <c r="M119" i="1" s="1"/>
  <c r="G118" i="1"/>
  <c r="J118" i="1" s="1"/>
  <c r="K118" i="1" s="1"/>
  <c r="L115" i="1"/>
  <c r="G115" i="1"/>
  <c r="O115" i="1" s="1"/>
  <c r="L114" i="1"/>
  <c r="G114" i="1"/>
  <c r="J114" i="1" s="1"/>
  <c r="K114" i="1" s="1"/>
  <c r="L101" i="1"/>
  <c r="G101" i="1"/>
  <c r="J101" i="1" s="1"/>
  <c r="K101" i="1" s="1"/>
  <c r="L100" i="1"/>
  <c r="G100" i="1"/>
  <c r="J100" i="1" s="1"/>
  <c r="K100" i="1" s="1"/>
  <c r="L99" i="1"/>
  <c r="G99" i="1"/>
  <c r="O99" i="1" s="1"/>
  <c r="L98" i="1"/>
  <c r="G98" i="1"/>
  <c r="J98" i="1" s="1"/>
  <c r="K98" i="1" s="1"/>
  <c r="L97" i="1"/>
  <c r="G97" i="1"/>
  <c r="L96" i="1"/>
  <c r="G96" i="1"/>
  <c r="J96" i="1" s="1"/>
  <c r="K96" i="1" s="1"/>
  <c r="L95" i="1"/>
  <c r="G95" i="1"/>
  <c r="O95" i="1" s="1"/>
  <c r="L94" i="1"/>
  <c r="G94" i="1"/>
  <c r="O94" i="1" s="1"/>
  <c r="L93" i="1"/>
  <c r="G93" i="1"/>
  <c r="J93" i="1" s="1"/>
  <c r="K93" i="1" s="1"/>
  <c r="L91" i="1"/>
  <c r="G91" i="1"/>
  <c r="O91" i="1" s="1"/>
  <c r="L90" i="1"/>
  <c r="G90" i="1"/>
  <c r="O90" i="1" s="1"/>
  <c r="L89" i="1"/>
  <c r="G89" i="1"/>
  <c r="O89" i="1" s="1"/>
  <c r="L88" i="1"/>
  <c r="G88" i="1"/>
  <c r="O88" i="1" s="1"/>
  <c r="D83" i="1"/>
  <c r="D82" i="1"/>
  <c r="A81" i="1"/>
  <c r="D80" i="1"/>
  <c r="D79" i="1"/>
  <c r="D77" i="1"/>
  <c r="G77" i="1" s="1"/>
  <c r="G76" i="1"/>
  <c r="J76" i="1" s="1"/>
  <c r="K76" i="1" s="1"/>
  <c r="A75" i="1"/>
  <c r="D74" i="1"/>
  <c r="G74" i="1" s="1"/>
  <c r="G73" i="1"/>
  <c r="J73" i="1" s="1"/>
  <c r="K73" i="1" s="1"/>
  <c r="A72" i="1"/>
  <c r="D71" i="1"/>
  <c r="G71" i="1" s="1"/>
  <c r="G70" i="1"/>
  <c r="J70" i="1" s="1"/>
  <c r="K70" i="1" s="1"/>
  <c r="D67" i="1"/>
  <c r="G67" i="1" s="1"/>
  <c r="D66" i="1"/>
  <c r="G66" i="1" s="1"/>
  <c r="D63" i="1"/>
  <c r="G63" i="1" s="1"/>
  <c r="D62" i="1"/>
  <c r="D64" i="1" s="1"/>
  <c r="A61" i="1"/>
  <c r="D59" i="1"/>
  <c r="D58" i="1"/>
  <c r="A57" i="1"/>
  <c r="D55" i="1"/>
  <c r="D54" i="1"/>
  <c r="A53" i="1"/>
  <c r="D51" i="1"/>
  <c r="G51" i="1" s="1"/>
  <c r="O51" i="1" s="1"/>
  <c r="D50" i="1"/>
  <c r="D52" i="1" s="1"/>
  <c r="A49" i="1"/>
  <c r="D47" i="1"/>
  <c r="G47" i="1" s="1"/>
  <c r="D46" i="1"/>
  <c r="G46" i="1" s="1"/>
  <c r="A45" i="1"/>
  <c r="D43" i="1"/>
  <c r="G43" i="1" s="1"/>
  <c r="J43" i="1" s="1"/>
  <c r="K43" i="1" s="1"/>
  <c r="D42" i="1"/>
  <c r="D44" i="1" s="1"/>
  <c r="A41" i="1"/>
  <c r="G36" i="1"/>
  <c r="J36" i="1" s="1"/>
  <c r="K36" i="1" s="1"/>
  <c r="G35" i="1"/>
  <c r="J35" i="1" s="1"/>
  <c r="K35" i="1" s="1"/>
  <c r="G34" i="1"/>
  <c r="J34" i="1" s="1"/>
  <c r="K34" i="1" s="1"/>
  <c r="G33" i="1"/>
  <c r="O33" i="1" s="1"/>
  <c r="G32" i="1"/>
  <c r="J32" i="1" s="1"/>
  <c r="K32" i="1" s="1"/>
  <c r="G31" i="1"/>
  <c r="M31" i="1" s="1"/>
  <c r="G30" i="1"/>
  <c r="O30" i="1" s="1"/>
  <c r="G29" i="1"/>
  <c r="M29" i="1" s="1"/>
  <c r="G28" i="1"/>
  <c r="J28" i="1" s="1"/>
  <c r="K28" i="1" s="1"/>
  <c r="G27" i="1"/>
  <c r="J27" i="1" s="1"/>
  <c r="K27" i="1" s="1"/>
  <c r="G25" i="1"/>
  <c r="J25" i="1" s="1"/>
  <c r="K25" i="1" s="1"/>
  <c r="G24" i="1"/>
  <c r="J24" i="1" s="1"/>
  <c r="K24" i="1" s="1"/>
  <c r="G23" i="1"/>
  <c r="O23" i="1" s="1"/>
  <c r="G18" i="1"/>
  <c r="M18" i="1" s="1"/>
  <c r="G17" i="1"/>
  <c r="M17" i="1" s="1"/>
  <c r="G16" i="1"/>
  <c r="M16" i="1" s="1"/>
  <c r="G15" i="1"/>
  <c r="M15" i="1" s="1"/>
  <c r="G14" i="1"/>
  <c r="M14" i="1" s="1"/>
  <c r="G13" i="1"/>
  <c r="M13" i="1" s="1"/>
  <c r="A13" i="1"/>
  <c r="G12" i="1"/>
  <c r="O12" i="1" s="1"/>
  <c r="M168" i="1" l="1"/>
  <c r="M166" i="1"/>
  <c r="A14" i="1"/>
  <c r="A15" i="1" s="1"/>
  <c r="A16" i="1" s="1"/>
  <c r="A17" i="1" s="1"/>
  <c r="A18" i="1" s="1"/>
  <c r="O153" i="1"/>
  <c r="M157" i="1"/>
  <c r="O168" i="1"/>
  <c r="O157" i="1"/>
  <c r="J156" i="1"/>
  <c r="K156" i="1" s="1"/>
  <c r="M156" i="1"/>
  <c r="J155" i="1"/>
  <c r="K155" i="1" s="1"/>
  <c r="M155" i="1"/>
  <c r="O175" i="1"/>
  <c r="M172" i="1"/>
  <c r="O172" i="1"/>
  <c r="M153" i="1"/>
  <c r="O150" i="1"/>
  <c r="J154" i="1"/>
  <c r="K154" i="1" s="1"/>
  <c r="M154" i="1"/>
  <c r="O154" i="1"/>
  <c r="J171" i="1"/>
  <c r="K171" i="1" s="1"/>
  <c r="M167" i="1"/>
  <c r="M169" i="1"/>
  <c r="M171" i="1"/>
  <c r="M173" i="1"/>
  <c r="O167" i="1"/>
  <c r="O169" i="1"/>
  <c r="O173" i="1"/>
  <c r="M170" i="1"/>
  <c r="M174" i="1"/>
  <c r="O170" i="1"/>
  <c r="O174" i="1"/>
  <c r="J176" i="1"/>
  <c r="K176" i="1" s="1"/>
  <c r="J175" i="1"/>
  <c r="K175" i="1" s="1"/>
  <c r="M176" i="1"/>
  <c r="J166" i="1"/>
  <c r="K166" i="1" s="1"/>
  <c r="J165" i="1"/>
  <c r="K165" i="1" s="1"/>
  <c r="M165" i="1"/>
  <c r="M150" i="1"/>
  <c r="J151" i="1"/>
  <c r="K151" i="1" s="1"/>
  <c r="M151" i="1"/>
  <c r="M162" i="1"/>
  <c r="O162" i="1"/>
  <c r="J163" i="1"/>
  <c r="K163" i="1" s="1"/>
  <c r="M163" i="1"/>
  <c r="M145" i="1"/>
  <c r="M144" i="1"/>
  <c r="J145" i="1"/>
  <c r="K145" i="1" s="1"/>
  <c r="M97" i="1"/>
  <c r="M135" i="1"/>
  <c r="M133" i="1"/>
  <c r="J140" i="1"/>
  <c r="K140" i="1" s="1"/>
  <c r="O142" i="1"/>
  <c r="J133" i="1"/>
  <c r="K133" i="1" s="1"/>
  <c r="J136" i="1"/>
  <c r="K136" i="1" s="1"/>
  <c r="M140" i="1"/>
  <c r="M142" i="1"/>
  <c r="O136" i="1"/>
  <c r="O146" i="1"/>
  <c r="M134" i="1"/>
  <c r="M141" i="1"/>
  <c r="O144" i="1"/>
  <c r="O134" i="1"/>
  <c r="M138" i="1"/>
  <c r="O141" i="1"/>
  <c r="M148" i="1"/>
  <c r="M147" i="1"/>
  <c r="J147" i="1"/>
  <c r="K147" i="1" s="1"/>
  <c r="O147" i="1"/>
  <c r="J148" i="1"/>
  <c r="K148" i="1" s="1"/>
  <c r="J146" i="1"/>
  <c r="K146" i="1" s="1"/>
  <c r="M139" i="1"/>
  <c r="O139" i="1"/>
  <c r="O138" i="1"/>
  <c r="J135" i="1"/>
  <c r="K135" i="1" s="1"/>
  <c r="M104" i="1"/>
  <c r="O104" i="1"/>
  <c r="O108" i="1"/>
  <c r="O105" i="1"/>
  <c r="J109" i="1"/>
  <c r="K109" i="1" s="1"/>
  <c r="J108" i="1"/>
  <c r="K108" i="1" s="1"/>
  <c r="M109" i="1"/>
  <c r="J106" i="1"/>
  <c r="K106" i="1" s="1"/>
  <c r="J105" i="1"/>
  <c r="K105" i="1" s="1"/>
  <c r="M106" i="1"/>
  <c r="O119" i="1"/>
  <c r="J99" i="1"/>
  <c r="K99" i="1" s="1"/>
  <c r="O124" i="1"/>
  <c r="J95" i="1"/>
  <c r="K95" i="1" s="1"/>
  <c r="M114" i="1"/>
  <c r="M118" i="1"/>
  <c r="M95" i="1"/>
  <c r="O114" i="1"/>
  <c r="O126" i="1"/>
  <c r="J124" i="1"/>
  <c r="K124" i="1" s="1"/>
  <c r="M89" i="1"/>
  <c r="M112" i="1"/>
  <c r="J115" i="1"/>
  <c r="K115" i="1" s="1"/>
  <c r="M115" i="1"/>
  <c r="O125" i="1"/>
  <c r="J111" i="1"/>
  <c r="K111" i="1" s="1"/>
  <c r="O127" i="1"/>
  <c r="M93" i="1"/>
  <c r="M111" i="1"/>
  <c r="J120" i="1"/>
  <c r="K120" i="1" s="1"/>
  <c r="M125" i="1"/>
  <c r="O118" i="1"/>
  <c r="P118" i="1" s="1"/>
  <c r="M126" i="1"/>
  <c r="O112" i="1"/>
  <c r="J122" i="1"/>
  <c r="K122" i="1" s="1"/>
  <c r="J121" i="1"/>
  <c r="K121" i="1" s="1"/>
  <c r="M123" i="1"/>
  <c r="M122" i="1"/>
  <c r="O123" i="1"/>
  <c r="J119" i="1"/>
  <c r="K119" i="1" s="1"/>
  <c r="M121" i="1"/>
  <c r="M120" i="1"/>
  <c r="J127" i="1"/>
  <c r="K127" i="1" s="1"/>
  <c r="M98" i="1"/>
  <c r="O98" i="1"/>
  <c r="O93" i="1"/>
  <c r="M96" i="1"/>
  <c r="M101" i="1"/>
  <c r="M94" i="1"/>
  <c r="M99" i="1"/>
  <c r="M100" i="1"/>
  <c r="O96" i="1"/>
  <c r="O101" i="1"/>
  <c r="M90" i="1"/>
  <c r="J97" i="1"/>
  <c r="K97" i="1" s="1"/>
  <c r="M76" i="1"/>
  <c r="M91" i="1"/>
  <c r="J94" i="1"/>
  <c r="K94" i="1" s="1"/>
  <c r="M28" i="1"/>
  <c r="M88" i="1"/>
  <c r="O97" i="1"/>
  <c r="O100" i="1"/>
  <c r="O28" i="1"/>
  <c r="J88" i="1"/>
  <c r="K88" i="1" s="1"/>
  <c r="J89" i="1"/>
  <c r="K89" i="1" s="1"/>
  <c r="J90" i="1"/>
  <c r="K90" i="1" s="1"/>
  <c r="J91" i="1"/>
  <c r="K91" i="1" s="1"/>
  <c r="J77" i="1"/>
  <c r="K77" i="1" s="1"/>
  <c r="O77" i="1"/>
  <c r="M77" i="1"/>
  <c r="J29" i="1"/>
  <c r="K29" i="1" s="1"/>
  <c r="O34" i="1"/>
  <c r="G50" i="1"/>
  <c r="O50" i="1" s="1"/>
  <c r="M70" i="1"/>
  <c r="G42" i="1"/>
  <c r="O42" i="1" s="1"/>
  <c r="O29" i="1"/>
  <c r="O70" i="1"/>
  <c r="M73" i="1"/>
  <c r="M34" i="1"/>
  <c r="O73" i="1"/>
  <c r="M43" i="1"/>
  <c r="O76" i="1"/>
  <c r="G82" i="1"/>
  <c r="G83" i="1"/>
  <c r="G79" i="1"/>
  <c r="G80" i="1"/>
  <c r="J74" i="1"/>
  <c r="K74" i="1" s="1"/>
  <c r="O74" i="1"/>
  <c r="M74" i="1"/>
  <c r="J71" i="1"/>
  <c r="K71" i="1" s="1"/>
  <c r="O71" i="1"/>
  <c r="M71" i="1"/>
  <c r="O67" i="1"/>
  <c r="M67" i="1"/>
  <c r="J67" i="1"/>
  <c r="K67" i="1" s="1"/>
  <c r="O66" i="1"/>
  <c r="J66" i="1"/>
  <c r="K66" i="1" s="1"/>
  <c r="M66" i="1"/>
  <c r="D68" i="1"/>
  <c r="O63" i="1"/>
  <c r="M63" i="1"/>
  <c r="J63" i="1"/>
  <c r="K63" i="1" s="1"/>
  <c r="J46" i="1"/>
  <c r="K46" i="1" s="1"/>
  <c r="O46" i="1"/>
  <c r="M46" i="1"/>
  <c r="G44" i="1"/>
  <c r="J47" i="1"/>
  <c r="K47" i="1" s="1"/>
  <c r="M47" i="1"/>
  <c r="O47" i="1"/>
  <c r="G52" i="1"/>
  <c r="G64" i="1"/>
  <c r="G55" i="1"/>
  <c r="D60" i="1"/>
  <c r="O43" i="1"/>
  <c r="G59" i="1"/>
  <c r="M51" i="1"/>
  <c r="G62" i="1"/>
  <c r="J51" i="1"/>
  <c r="K51" i="1" s="1"/>
  <c r="G58" i="1"/>
  <c r="D56" i="1"/>
  <c r="G54" i="1"/>
  <c r="D48" i="1"/>
  <c r="J23" i="1"/>
  <c r="K23" i="1" s="1"/>
  <c r="M27" i="1"/>
  <c r="M23" i="1"/>
  <c r="O27" i="1"/>
  <c r="M35" i="1"/>
  <c r="O35" i="1"/>
  <c r="M36" i="1"/>
  <c r="O25" i="1"/>
  <c r="O36" i="1"/>
  <c r="J33" i="1"/>
  <c r="K33" i="1" s="1"/>
  <c r="J31" i="1"/>
  <c r="K31" i="1" s="1"/>
  <c r="M33" i="1"/>
  <c r="J30" i="1"/>
  <c r="K30" i="1" s="1"/>
  <c r="M32" i="1"/>
  <c r="O32" i="1"/>
  <c r="M30" i="1"/>
  <c r="O31" i="1"/>
  <c r="O16" i="1"/>
  <c r="M24" i="1"/>
  <c r="O13" i="1"/>
  <c r="O17" i="1"/>
  <c r="O14" i="1"/>
  <c r="O18" i="1"/>
  <c r="O24" i="1"/>
  <c r="O15" i="1"/>
  <c r="M25" i="1"/>
  <c r="M12" i="1"/>
  <c r="D624" i="1"/>
  <c r="G624" i="1" s="1"/>
  <c r="D622" i="1"/>
  <c r="G622" i="1" l="1"/>
  <c r="M624" i="1"/>
  <c r="O624" i="1"/>
  <c r="J624" i="1"/>
  <c r="K624" i="1" s="1"/>
  <c r="P166" i="1"/>
  <c r="P168" i="1"/>
  <c r="P172" i="1"/>
  <c r="P157" i="1"/>
  <c r="P175" i="1"/>
  <c r="P165" i="1"/>
  <c r="P169" i="1"/>
  <c r="P167" i="1"/>
  <c r="P155" i="1"/>
  <c r="P145" i="1"/>
  <c r="P153" i="1"/>
  <c r="P170" i="1"/>
  <c r="P156" i="1"/>
  <c r="P150" i="1"/>
  <c r="P174" i="1"/>
  <c r="P135" i="1"/>
  <c r="P173" i="1"/>
  <c r="P154" i="1"/>
  <c r="P148" i="1"/>
  <c r="P163" i="1"/>
  <c r="P171" i="1"/>
  <c r="P176" i="1"/>
  <c r="P162" i="1"/>
  <c r="P151" i="1"/>
  <c r="P141" i="1"/>
  <c r="P126" i="1"/>
  <c r="P105" i="1"/>
  <c r="P139" i="1"/>
  <c r="P108" i="1"/>
  <c r="P142" i="1"/>
  <c r="P146" i="1"/>
  <c r="P136" i="1"/>
  <c r="P144" i="1"/>
  <c r="P134" i="1"/>
  <c r="P115" i="1"/>
  <c r="P138" i="1"/>
  <c r="P133" i="1"/>
  <c r="P104" i="1"/>
  <c r="P140" i="1"/>
  <c r="P125" i="1"/>
  <c r="P147" i="1"/>
  <c r="P112" i="1"/>
  <c r="P109" i="1"/>
  <c r="P101" i="1"/>
  <c r="P29" i="1"/>
  <c r="P96" i="1"/>
  <c r="P106" i="1"/>
  <c r="P119" i="1"/>
  <c r="P124" i="1"/>
  <c r="P94" i="1"/>
  <c r="P99" i="1"/>
  <c r="P120" i="1"/>
  <c r="P34" i="1"/>
  <c r="J50" i="1"/>
  <c r="K50" i="1" s="1"/>
  <c r="P114" i="1"/>
  <c r="P95" i="1"/>
  <c r="P91" i="1"/>
  <c r="P111" i="1"/>
  <c r="P98" i="1"/>
  <c r="P121" i="1"/>
  <c r="P76" i="1"/>
  <c r="P28" i="1"/>
  <c r="P89" i="1"/>
  <c r="P100" i="1"/>
  <c r="P93" i="1"/>
  <c r="P123" i="1"/>
  <c r="P127" i="1"/>
  <c r="P122" i="1"/>
  <c r="P27" i="1"/>
  <c r="P73" i="1"/>
  <c r="P23" i="1"/>
  <c r="P43" i="1"/>
  <c r="P36" i="1"/>
  <c r="P77" i="1"/>
  <c r="P97" i="1"/>
  <c r="P30" i="1"/>
  <c r="P24" i="1"/>
  <c r="P70" i="1"/>
  <c r="P90" i="1"/>
  <c r="P51" i="1"/>
  <c r="P88" i="1"/>
  <c r="P66" i="1"/>
  <c r="P46" i="1"/>
  <c r="D625" i="1"/>
  <c r="M50" i="1"/>
  <c r="P25" i="1"/>
  <c r="P35" i="1"/>
  <c r="P47" i="1"/>
  <c r="P67" i="1"/>
  <c r="P74" i="1"/>
  <c r="J42" i="1"/>
  <c r="K42" i="1" s="1"/>
  <c r="M42" i="1"/>
  <c r="O79" i="1"/>
  <c r="M79" i="1"/>
  <c r="J79" i="1"/>
  <c r="K79" i="1" s="1"/>
  <c r="O82" i="1"/>
  <c r="M82" i="1"/>
  <c r="J82" i="1"/>
  <c r="K82" i="1" s="1"/>
  <c r="O80" i="1"/>
  <c r="M80" i="1"/>
  <c r="J80" i="1"/>
  <c r="K80" i="1" s="1"/>
  <c r="O83" i="1"/>
  <c r="M83" i="1"/>
  <c r="J83" i="1"/>
  <c r="K83" i="1" s="1"/>
  <c r="P71" i="1"/>
  <c r="G68" i="1"/>
  <c r="O55" i="1"/>
  <c r="J55" i="1"/>
  <c r="K55" i="1" s="1"/>
  <c r="M55" i="1"/>
  <c r="G56" i="1"/>
  <c r="O64" i="1"/>
  <c r="M64" i="1"/>
  <c r="J64" i="1"/>
  <c r="K64" i="1" s="1"/>
  <c r="O52" i="1"/>
  <c r="M52" i="1"/>
  <c r="J52" i="1"/>
  <c r="K52" i="1" s="1"/>
  <c r="O54" i="1"/>
  <c r="M54" i="1"/>
  <c r="J54" i="1"/>
  <c r="K54" i="1" s="1"/>
  <c r="O62" i="1"/>
  <c r="M62" i="1"/>
  <c r="J62" i="1"/>
  <c r="K62" i="1" s="1"/>
  <c r="O59" i="1"/>
  <c r="M59" i="1"/>
  <c r="J59" i="1"/>
  <c r="K59" i="1" s="1"/>
  <c r="G48" i="1"/>
  <c r="P63" i="1"/>
  <c r="O58" i="1"/>
  <c r="M58" i="1"/>
  <c r="J58" i="1"/>
  <c r="K58" i="1" s="1"/>
  <c r="G60" i="1"/>
  <c r="J44" i="1"/>
  <c r="K44" i="1" s="1"/>
  <c r="O44" i="1"/>
  <c r="M44" i="1"/>
  <c r="P32" i="1"/>
  <c r="P31" i="1"/>
  <c r="P33" i="1"/>
  <c r="D623" i="1"/>
  <c r="G623" i="1" s="1"/>
  <c r="P624" i="1" l="1"/>
  <c r="J623" i="1"/>
  <c r="K623" i="1" s="1"/>
  <c r="O623" i="1"/>
  <c r="M623" i="1"/>
  <c r="G625" i="1"/>
  <c r="O622" i="1"/>
  <c r="J622" i="1"/>
  <c r="K622" i="1" s="1"/>
  <c r="M622" i="1"/>
  <c r="P177" i="1"/>
  <c r="P37" i="1"/>
  <c r="P128" i="1"/>
  <c r="P50" i="1"/>
  <c r="P58" i="1"/>
  <c r="P62" i="1"/>
  <c r="P64" i="1"/>
  <c r="P42" i="1"/>
  <c r="P59" i="1"/>
  <c r="P83" i="1"/>
  <c r="P79" i="1"/>
  <c r="P54" i="1"/>
  <c r="P82" i="1"/>
  <c r="P80" i="1"/>
  <c r="O68" i="1"/>
  <c r="M68" i="1"/>
  <c r="J68" i="1"/>
  <c r="K68" i="1" s="1"/>
  <c r="P55" i="1"/>
  <c r="O60" i="1"/>
  <c r="M60" i="1"/>
  <c r="J60" i="1"/>
  <c r="K60" i="1" s="1"/>
  <c r="J48" i="1"/>
  <c r="K48" i="1" s="1"/>
  <c r="O48" i="1"/>
  <c r="M48" i="1"/>
  <c r="O56" i="1"/>
  <c r="M56" i="1"/>
  <c r="J56" i="1"/>
  <c r="K56" i="1" s="1"/>
  <c r="P52" i="1"/>
  <c r="P44" i="1"/>
  <c r="O625" i="1" l="1"/>
  <c r="J625" i="1"/>
  <c r="K625" i="1" s="1"/>
  <c r="M625" i="1"/>
  <c r="P622" i="1"/>
  <c r="P623" i="1"/>
  <c r="P60" i="1"/>
  <c r="P68" i="1"/>
  <c r="P48" i="1"/>
  <c r="P56" i="1"/>
  <c r="P625" i="1" l="1"/>
  <c r="P640" i="1" s="1"/>
  <c r="P84" i="1"/>
  <c r="B9" i="1" l="1"/>
  <c r="A19" i="1"/>
  <c r="A20" i="1"/>
  <c r="A21" i="1"/>
  <c r="A22" i="1"/>
  <c r="A26" i="1"/>
  <c r="A37" i="1"/>
  <c r="A38" i="1"/>
  <c r="A39" i="1"/>
  <c r="A40" i="1"/>
  <c r="A84" i="1"/>
  <c r="A85" i="1"/>
  <c r="A86" i="1"/>
  <c r="A87" i="1"/>
  <c r="A92" i="1"/>
  <c r="A102" i="1"/>
  <c r="A110" i="1"/>
  <c r="A113" i="1"/>
  <c r="A116" i="1"/>
  <c r="A129" i="1"/>
  <c r="A130" i="1"/>
  <c r="A131" i="1"/>
  <c r="A149" i="1"/>
  <c r="A152" i="1"/>
  <c r="A161" i="1"/>
  <c r="A164" i="1"/>
  <c r="A177" i="1"/>
  <c r="A178" i="1"/>
  <c r="A179" i="1"/>
  <c r="A180" i="1"/>
  <c r="A185" i="1"/>
  <c r="A202" i="1"/>
  <c r="A203" i="1"/>
  <c r="A204" i="1"/>
  <c r="A205" i="1"/>
  <c r="A217" i="1"/>
  <c r="A220" i="1"/>
  <c r="A222" i="1"/>
  <c r="A232" i="1"/>
  <c r="A233" i="1"/>
  <c r="A234" i="1"/>
  <c r="A235" i="1"/>
  <c r="A619" i="1"/>
  <c r="A626" i="1"/>
  <c r="A628" i="1"/>
  <c r="A630" i="1"/>
  <c r="A632" i="1"/>
  <c r="A640" i="1"/>
  <c r="A641" i="1"/>
  <c r="A642" i="1"/>
  <c r="A643" i="1"/>
  <c r="A656" i="1"/>
  <c r="A657" i="1"/>
  <c r="A658" i="1"/>
  <c r="A659" i="1"/>
  <c r="A667" i="1"/>
  <c r="A668" i="1"/>
  <c r="A669" i="1"/>
  <c r="A670" i="1"/>
  <c r="A691" i="1"/>
  <c r="A692" i="1"/>
  <c r="A693" i="1"/>
  <c r="A694" i="1"/>
  <c r="A702" i="1"/>
  <c r="A711" i="1"/>
  <c r="A732" i="1"/>
  <c r="A733" i="1"/>
  <c r="A734" i="1"/>
  <c r="A735" i="1"/>
  <c r="A749" i="1"/>
  <c r="A751" i="1"/>
  <c r="A759" i="1"/>
  <c r="A805" i="1"/>
  <c r="A806" i="1"/>
  <c r="A807" i="1"/>
  <c r="A808" i="1"/>
  <c r="A884" i="1"/>
  <c r="A885" i="1"/>
  <c r="A886" i="1"/>
  <c r="A887" i="1"/>
  <c r="A891" i="1"/>
  <c r="A892" i="1"/>
  <c r="A893" i="1"/>
  <c r="A894" i="1"/>
  <c r="A998" i="1"/>
  <c r="A999" i="1"/>
  <c r="A1000" i="1"/>
  <c r="A23" i="1" l="1"/>
  <c r="A24" i="1" s="1"/>
  <c r="C21" i="3"/>
  <c r="A25" i="1" l="1"/>
  <c r="C24" i="3"/>
  <c r="D24" i="3" s="1"/>
  <c r="A27" i="1" l="1"/>
  <c r="C26" i="3"/>
  <c r="D26" i="3" s="1"/>
  <c r="Q12" i="1"/>
  <c r="A28" i="1" l="1"/>
  <c r="D21" i="3"/>
  <c r="C22" i="3"/>
  <c r="A29" i="1" l="1"/>
  <c r="A30" i="1" l="1"/>
  <c r="C27" i="3"/>
  <c r="D27" i="3" s="1"/>
  <c r="C25" i="3"/>
  <c r="D25" i="3" s="1"/>
  <c r="A31" i="1" l="1"/>
  <c r="A32" i="1" s="1"/>
  <c r="C23" i="3"/>
  <c r="D23" i="3" s="1"/>
  <c r="D22" i="3"/>
  <c r="C20" i="3"/>
  <c r="D20" i="3" s="1"/>
  <c r="C19" i="3"/>
  <c r="D19" i="3" s="1"/>
  <c r="C18" i="3"/>
  <c r="D18" i="3" s="1"/>
  <c r="C17" i="3"/>
  <c r="D17" i="3" s="1"/>
  <c r="C16" i="3"/>
  <c r="D16" i="3" s="1"/>
  <c r="C15" i="3"/>
  <c r="D15" i="3" s="1"/>
  <c r="C14" i="3"/>
  <c r="D14" i="3" s="1"/>
  <c r="C13" i="3"/>
  <c r="D13" i="3" s="1"/>
  <c r="C12" i="3"/>
  <c r="D12" i="3" s="1"/>
  <c r="B5" i="1"/>
  <c r="B3" i="1"/>
  <c r="A33" i="1" l="1"/>
  <c r="A34" i="1" l="1"/>
  <c r="A35" i="1" l="1"/>
  <c r="A36" i="1" s="1"/>
  <c r="A42" i="1" s="1"/>
  <c r="A43" i="1" s="1"/>
  <c r="A44" i="1" s="1"/>
  <c r="A46" i="1" s="1"/>
  <c r="A47" i="1" s="1"/>
  <c r="A48" i="1" s="1"/>
  <c r="A50" i="1" s="1"/>
  <c r="A51" i="1" s="1"/>
  <c r="A52" i="1" s="1"/>
  <c r="A54" i="1" s="1"/>
  <c r="A55" i="1" s="1"/>
  <c r="A56" i="1" s="1"/>
  <c r="A58" i="1" s="1"/>
  <c r="A59" i="1" s="1"/>
  <c r="A60" i="1" s="1"/>
  <c r="A62" i="1" s="1"/>
  <c r="A63" i="1" s="1"/>
  <c r="A64" i="1" s="1"/>
  <c r="A66" i="1" s="1"/>
  <c r="A67" i="1" s="1"/>
  <c r="A68" i="1" s="1"/>
  <c r="A70" i="1" s="1"/>
  <c r="A71" i="1" s="1"/>
  <c r="A73" i="1" s="1"/>
  <c r="A74" i="1" s="1"/>
  <c r="A76" i="1" s="1"/>
  <c r="A77" i="1" s="1"/>
  <c r="A79" i="1" s="1"/>
  <c r="A80" i="1" s="1"/>
  <c r="A82" i="1" s="1"/>
  <c r="A83" i="1" s="1"/>
  <c r="A88" i="1" l="1"/>
  <c r="A89" i="1" s="1"/>
  <c r="A103" i="1"/>
  <c r="A90" i="1" l="1"/>
  <c r="A91" i="1" s="1"/>
  <c r="A93" i="1"/>
  <c r="A94" i="1" l="1"/>
  <c r="A95" i="1" s="1"/>
  <c r="A96" i="1" s="1"/>
  <c r="A97" i="1" l="1"/>
  <c r="A98" i="1" s="1"/>
  <c r="A99" i="1" s="1"/>
  <c r="A100" i="1" s="1"/>
  <c r="A101" i="1" s="1"/>
  <c r="A104" i="1" l="1"/>
  <c r="A105" i="1" l="1"/>
  <c r="A106" i="1" s="1"/>
  <c r="A132" i="1"/>
  <c r="A108" i="1" l="1"/>
  <c r="A109" i="1" s="1"/>
  <c r="A111" i="1" s="1"/>
  <c r="A112" i="1" s="1"/>
  <c r="A114" i="1" s="1"/>
  <c r="A115" i="1" s="1"/>
  <c r="A118" i="1" l="1"/>
  <c r="A119" i="1" s="1"/>
  <c r="A120" i="1" s="1"/>
  <c r="A121" i="1" s="1"/>
  <c r="A122" i="1" s="1"/>
  <c r="A123" i="1" s="1"/>
  <c r="A124" i="1" s="1"/>
  <c r="A125" i="1" s="1"/>
  <c r="A126" i="1" s="1"/>
  <c r="A127" i="1" s="1"/>
  <c r="A133" i="1" l="1"/>
  <c r="A134" i="1" s="1"/>
  <c r="A135" i="1" s="1"/>
  <c r="A136" i="1" s="1"/>
  <c r="A138" i="1" s="1"/>
  <c r="A139" i="1" s="1"/>
  <c r="A140" i="1" s="1"/>
  <c r="A141" i="1" s="1"/>
  <c r="A142" i="1" s="1"/>
  <c r="A144" i="1" s="1"/>
  <c r="A145" i="1" s="1"/>
  <c r="A146" i="1" s="1"/>
  <c r="A147" i="1" l="1"/>
  <c r="A148" i="1" s="1"/>
  <c r="A150" i="1" s="1"/>
  <c r="A151" i="1" s="1"/>
  <c r="A153" i="1" s="1"/>
  <c r="A154" i="1" s="1"/>
  <c r="A155" i="1" s="1"/>
  <c r="A156" i="1" s="1"/>
  <c r="A157" i="1" s="1"/>
  <c r="A159" i="1" s="1"/>
  <c r="A160" i="1" s="1"/>
  <c r="A162" i="1" l="1"/>
  <c r="A163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81" i="1" s="1"/>
  <c r="A182" i="1" l="1"/>
  <c r="A183" i="1" s="1"/>
  <c r="A184" i="1" l="1"/>
  <c r="A186" i="1" s="1"/>
  <c r="A187" i="1" s="1"/>
  <c r="A188" i="1" s="1"/>
  <c r="A189" i="1" l="1"/>
  <c r="A190" i="1" s="1"/>
  <c r="A191" i="1" s="1"/>
  <c r="A193" i="1" s="1"/>
  <c r="A194" i="1" s="1"/>
  <c r="A195" i="1" s="1"/>
  <c r="A196" i="1" s="1"/>
  <c r="A197" i="1" s="1"/>
  <c r="A199" i="1" s="1"/>
  <c r="A200" i="1" l="1"/>
  <c r="A201" i="1" s="1"/>
  <c r="A206" i="1" s="1"/>
  <c r="A207" i="1" l="1"/>
  <c r="A208" i="1" s="1"/>
  <c r="A209" i="1" l="1"/>
  <c r="A210" i="1" s="1"/>
  <c r="A211" i="1" l="1"/>
  <c r="A212" i="1" s="1"/>
  <c r="A213" i="1" s="1"/>
  <c r="A214" i="1" s="1"/>
  <c r="A215" i="1" s="1"/>
  <c r="A216" i="1" s="1"/>
  <c r="A218" i="1" l="1"/>
  <c r="A219" i="1" s="1"/>
  <c r="A221" i="1" l="1"/>
  <c r="A223" i="1" l="1"/>
  <c r="A225" i="1" s="1"/>
  <c r="A226" i="1" l="1"/>
  <c r="A227" i="1" s="1"/>
  <c r="A228" i="1" s="1"/>
  <c r="A236" i="1" s="1"/>
  <c r="A237" i="1" l="1"/>
  <c r="A238" i="1" s="1"/>
  <c r="A241" i="1" l="1"/>
  <c r="A242" i="1" l="1"/>
  <c r="A243" i="1" s="1"/>
  <c r="A244" i="1" l="1"/>
  <c r="A245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9" i="1" s="1"/>
  <c r="A350" i="1" s="1"/>
  <c r="A351" i="1" s="1"/>
  <c r="A352" i="1" s="1"/>
  <c r="A353" i="1" s="1"/>
  <c r="A354" i="1" s="1"/>
  <c r="A355" i="1" s="1"/>
  <c r="A356" i="1" s="1"/>
  <c r="A358" i="1" s="1"/>
  <c r="A359" i="1" s="1"/>
  <c r="A360" i="1" s="1"/>
  <c r="A361" i="1" s="1"/>
  <c r="A362" i="1" s="1"/>
  <c r="A363" i="1" s="1"/>
  <c r="A364" i="1" s="1"/>
  <c r="A365" i="1" s="1"/>
  <c r="A367" i="1" s="1"/>
  <c r="A368" i="1" s="1"/>
  <c r="A369" i="1" s="1"/>
  <c r="A370" i="1" s="1"/>
  <c r="A371" i="1" s="1"/>
  <c r="A372" i="1" s="1"/>
  <c r="A373" i="1" s="1"/>
  <c r="A374" i="1" s="1"/>
  <c r="A376" i="1" s="1"/>
  <c r="A377" i="1" s="1"/>
  <c r="A378" i="1" s="1"/>
  <c r="A379" i="1" s="1"/>
  <c r="A380" i="1" s="1"/>
  <c r="A381" i="1" s="1"/>
  <c r="A382" i="1" s="1"/>
  <c r="A383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20" i="1" s="1"/>
  <c r="A621" i="1" l="1"/>
  <c r="A622" i="1" s="1"/>
  <c r="A623" i="1" s="1"/>
  <c r="A624" i="1" s="1"/>
  <c r="A625" i="1" s="1"/>
  <c r="A627" i="1" l="1"/>
  <c r="A629" i="1" s="1"/>
  <c r="A631" i="1" s="1"/>
  <c r="A633" i="1" l="1"/>
  <c r="A634" i="1" s="1"/>
  <c r="A636" i="1" l="1"/>
  <c r="A637" i="1" l="1"/>
  <c r="A638" i="1" s="1"/>
  <c r="A639" i="1" l="1"/>
  <c r="A644" i="1" s="1"/>
  <c r="A645" i="1" l="1"/>
  <c r="A646" i="1" s="1"/>
  <c r="A647" i="1" s="1"/>
  <c r="A648" i="1" s="1"/>
  <c r="A649" i="1" s="1"/>
  <c r="A650" i="1" s="1"/>
  <c r="A651" i="1" l="1"/>
  <c r="A652" i="1" s="1"/>
  <c r="A653" i="1" s="1"/>
  <c r="A654" i="1" s="1"/>
  <c r="A655" i="1" s="1"/>
  <c r="A660" i="1" l="1"/>
  <c r="A661" i="1" l="1"/>
  <c r="A662" i="1" l="1"/>
  <c r="A663" i="1" s="1"/>
  <c r="A664" i="1" l="1"/>
  <c r="A665" i="1" s="1"/>
  <c r="A666" i="1" l="1"/>
  <c r="A671" i="1" s="1"/>
  <c r="A672" i="1" l="1"/>
  <c r="A673" i="1" s="1"/>
  <c r="A674" i="1" l="1"/>
  <c r="A675" i="1" s="1"/>
  <c r="A676" i="1" l="1"/>
  <c r="A677" i="1" s="1"/>
  <c r="A678" i="1" s="1"/>
  <c r="A679" i="1" s="1"/>
  <c r="A680" i="1" l="1"/>
  <c r="A681" i="1" s="1"/>
  <c r="A682" i="1" l="1"/>
  <c r="A683" i="1" l="1"/>
  <c r="A684" i="1" l="1"/>
  <c r="A685" i="1" l="1"/>
  <c r="A686" i="1" s="1"/>
  <c r="A688" i="1" l="1"/>
  <c r="A690" i="1" s="1"/>
  <c r="A695" i="1" s="1"/>
  <c r="A696" i="1" l="1"/>
  <c r="A697" i="1" l="1"/>
  <c r="A698" i="1" l="1"/>
  <c r="A699" i="1" l="1"/>
  <c r="A700" i="1" l="1"/>
  <c r="A701" i="1" l="1"/>
  <c r="A703" i="1" l="1"/>
  <c r="A704" i="1" l="1"/>
  <c r="A705" i="1" l="1"/>
  <c r="A706" i="1" l="1"/>
  <c r="A708" i="1" l="1"/>
  <c r="A709" i="1" l="1"/>
  <c r="A710" i="1" l="1"/>
  <c r="A712" i="1" l="1"/>
  <c r="A713" i="1" l="1"/>
  <c r="A714" i="1" l="1"/>
  <c r="A715" i="1" l="1"/>
  <c r="A716" i="1" l="1"/>
  <c r="A717" i="1" s="1"/>
  <c r="A718" i="1" s="1"/>
  <c r="A719" i="1" l="1"/>
  <c r="A720" i="1" l="1"/>
  <c r="A722" i="1" l="1"/>
  <c r="A723" i="1" s="1"/>
  <c r="A724" i="1" s="1"/>
  <c r="A725" i="1" s="1"/>
  <c r="A726" i="1" l="1"/>
  <c r="A727" i="1" s="1"/>
  <c r="A728" i="1" s="1"/>
  <c r="A730" i="1" l="1"/>
  <c r="A731" i="1" l="1"/>
  <c r="A736" i="1" s="1"/>
  <c r="A737" i="1" l="1"/>
  <c r="A738" i="1" l="1"/>
  <c r="A739" i="1" l="1"/>
  <c r="A740" i="1" l="1"/>
  <c r="A741" i="1" l="1"/>
  <c r="A742" i="1" s="1"/>
  <c r="A743" i="1" l="1"/>
  <c r="A744" i="1" l="1"/>
  <c r="A745" i="1" l="1"/>
  <c r="A746" i="1" l="1"/>
  <c r="A747" i="1" l="1"/>
  <c r="A748" i="1" l="1"/>
  <c r="A750" i="1" s="1"/>
  <c r="A752" i="1" l="1"/>
  <c r="A753" i="1" l="1"/>
  <c r="A754" i="1" l="1"/>
  <c r="A755" i="1" l="1"/>
  <c r="A756" i="1" l="1"/>
  <c r="A757" i="1" l="1"/>
  <c r="A758" i="1" l="1"/>
  <c r="A760" i="1" s="1"/>
  <c r="A761" i="1" l="1"/>
  <c r="A762" i="1" l="1"/>
  <c r="A763" i="1" l="1"/>
  <c r="A764" i="1" s="1"/>
  <c r="A765" i="1" l="1"/>
  <c r="A766" i="1" l="1"/>
  <c r="A767" i="1" s="1"/>
  <c r="A768" i="1" s="1"/>
  <c r="A769" i="1" s="1"/>
  <c r="A770" i="1" l="1"/>
  <c r="A771" i="1" s="1"/>
  <c r="A772" i="1" l="1"/>
  <c r="A773" i="1" l="1"/>
  <c r="A774" i="1" l="1"/>
  <c r="A775" i="1" l="1"/>
  <c r="A776" i="1" l="1"/>
  <c r="A777" i="1" l="1"/>
  <c r="A779" i="1" l="1"/>
  <c r="A780" i="1" l="1"/>
  <c r="A782" i="1" l="1"/>
  <c r="A783" i="1" l="1"/>
  <c r="A785" i="1" s="1"/>
  <c r="A787" i="1" l="1"/>
  <c r="A788" i="1" l="1"/>
  <c r="A789" i="1" l="1"/>
  <c r="A790" i="1" l="1"/>
  <c r="A791" i="1" s="1"/>
  <c r="A792" i="1" l="1"/>
  <c r="A793" i="1" l="1"/>
  <c r="A794" i="1" s="1"/>
  <c r="A795" i="1" s="1"/>
  <c r="A796" i="1" l="1"/>
  <c r="A797" i="1" s="1"/>
  <c r="A798" i="1" s="1"/>
  <c r="A799" i="1" s="1"/>
  <c r="A800" i="1" l="1"/>
  <c r="A802" i="1" s="1"/>
  <c r="A803" i="1" l="1"/>
  <c r="A804" i="1" l="1"/>
  <c r="A809" i="1" s="1"/>
  <c r="A810" i="1" l="1"/>
  <c r="A811" i="1"/>
  <c r="A812" i="1" s="1"/>
  <c r="A813" i="1" l="1"/>
  <c r="A814" i="1" s="1"/>
  <c r="A815" i="1" s="1"/>
  <c r="A816" i="1" l="1"/>
  <c r="A817" i="1" l="1"/>
  <c r="A818" i="1" l="1"/>
  <c r="A820" i="1" l="1"/>
  <c r="A821" i="1" l="1"/>
  <c r="A822" i="1" l="1"/>
  <c r="A823" i="1" l="1"/>
  <c r="A824" i="1"/>
  <c r="A825" i="1" l="1"/>
  <c r="A826" i="1" s="1"/>
  <c r="A827" i="1" s="1"/>
  <c r="A828" i="1" l="1"/>
  <c r="A829" i="1" s="1"/>
  <c r="A830" i="1" l="1"/>
  <c r="A831" i="1" l="1"/>
  <c r="A832" i="1" l="1"/>
  <c r="A833" i="1" s="1"/>
  <c r="A834" i="1" l="1"/>
  <c r="A835" i="1" l="1"/>
  <c r="A836" i="1" l="1"/>
  <c r="A837" i="1" l="1"/>
  <c r="A839" i="1" s="1"/>
  <c r="A841" i="1" l="1"/>
  <c r="A842" i="1" l="1"/>
  <c r="A844" i="1" l="1"/>
  <c r="A845" i="1" s="1"/>
  <c r="A846" i="1" s="1"/>
  <c r="A847" i="1" l="1"/>
  <c r="A848" i="1" l="1"/>
  <c r="A849" i="1" l="1"/>
  <c r="A850" i="1" s="1"/>
  <c r="A851" i="1" s="1"/>
  <c r="A853" i="1" l="1"/>
  <c r="A855" i="1" s="1"/>
  <c r="A857" i="1" l="1"/>
  <c r="A858" i="1" s="1"/>
  <c r="A859" i="1" s="1"/>
  <c r="A860" i="1" l="1"/>
  <c r="A861" i="1" l="1"/>
  <c r="A862" i="1" l="1"/>
  <c r="A863" i="1" s="1"/>
  <c r="A867" i="1" l="1"/>
  <c r="A868" i="1" s="1"/>
  <c r="A869" i="1" s="1"/>
  <c r="A870" i="1" l="1"/>
  <c r="A871" i="1" s="1"/>
  <c r="A872" i="1" l="1"/>
  <c r="A873" i="1" s="1"/>
  <c r="A874" i="1" l="1"/>
  <c r="A875" i="1" s="1"/>
  <c r="A877" i="1" s="1"/>
  <c r="A881" i="1" l="1"/>
  <c r="A882" i="1" l="1"/>
  <c r="A883" i="1" s="1"/>
  <c r="A888" i="1"/>
  <c r="H18" i="1"/>
  <c r="J18" i="1" s="1"/>
  <c r="K18" i="1" s="1"/>
  <c r="P18" i="1" s="1"/>
  <c r="H13" i="1"/>
  <c r="J13" i="1" s="1"/>
  <c r="K13" i="1" s="1"/>
  <c r="P13" i="1" s="1"/>
  <c r="H16" i="1"/>
  <c r="J16" i="1" s="1"/>
  <c r="K16" i="1" s="1"/>
  <c r="P16" i="1" s="1"/>
  <c r="H14" i="1"/>
  <c r="J14" i="1" s="1"/>
  <c r="K14" i="1" s="1"/>
  <c r="P14" i="1" s="1"/>
  <c r="H17" i="1"/>
  <c r="J17" i="1" s="1"/>
  <c r="K17" i="1" s="1"/>
  <c r="P17" i="1" s="1"/>
  <c r="H12" i="1"/>
  <c r="J12" i="1" s="1"/>
  <c r="K12" i="1" s="1"/>
  <c r="P12" i="1" s="1"/>
  <c r="H15" i="1"/>
  <c r="J15" i="1" s="1"/>
  <c r="K15" i="1" s="1"/>
  <c r="P15" i="1" s="1"/>
  <c r="P19" i="1" l="1"/>
  <c r="C11" i="3" s="1"/>
  <c r="C28" i="3" s="1"/>
  <c r="A889" i="1"/>
  <c r="A890" i="1" l="1"/>
  <c r="D11" i="3"/>
  <c r="D28" i="3" s="1"/>
  <c r="P1020" i="1"/>
  <c r="A895" i="1" l="1"/>
  <c r="D31" i="3"/>
  <c r="D30" i="3"/>
  <c r="D32" i="3"/>
  <c r="P1023" i="1"/>
  <c r="P1021" i="1"/>
  <c r="P1022" i="1"/>
  <c r="C31" i="3"/>
  <c r="C32" i="3"/>
  <c r="C30" i="3"/>
  <c r="C33" i="3" l="1"/>
  <c r="D33" i="3"/>
  <c r="A896" i="1"/>
  <c r="P1024" i="1"/>
  <c r="A897" i="1" l="1"/>
  <c r="A898" i="1" s="1"/>
  <c r="A899" i="1" l="1"/>
  <c r="A901" i="1" l="1"/>
  <c r="A903" i="1"/>
  <c r="A904" i="1" l="1"/>
  <c r="A905" i="1" l="1"/>
  <c r="A907" i="1" l="1"/>
  <c r="A908" i="1" l="1"/>
  <c r="A910" i="1" l="1"/>
  <c r="A911" i="1" l="1"/>
  <c r="A912" i="1" s="1"/>
  <c r="A913" i="1" l="1"/>
  <c r="A914" i="1" l="1"/>
  <c r="A915" i="1"/>
  <c r="A916" i="1" s="1"/>
  <c r="A917" i="1" l="1"/>
  <c r="A918" i="1" l="1"/>
  <c r="A920" i="1" s="1"/>
  <c r="A921" i="1"/>
  <c r="A922" i="1" l="1"/>
  <c r="A923" i="1" l="1"/>
  <c r="A924" i="1" s="1"/>
  <c r="A925" i="1" l="1"/>
  <c r="A926" i="1" l="1"/>
  <c r="A927" i="1" l="1"/>
  <c r="A929" i="1" l="1"/>
  <c r="A930" i="1" s="1"/>
  <c r="A932" i="1" s="1"/>
  <c r="A933" i="1" l="1"/>
  <c r="A934" i="1" l="1"/>
  <c r="A935" i="1" l="1"/>
  <c r="A936" i="1" l="1"/>
  <c r="A939" i="1" l="1"/>
  <c r="A940" i="1" s="1"/>
  <c r="A941" i="1" l="1"/>
  <c r="A942" i="1"/>
  <c r="A943" i="1" l="1"/>
  <c r="A944" i="1" l="1"/>
  <c r="A946" i="1" l="1"/>
  <c r="A947" i="1" l="1"/>
  <c r="A948" i="1" l="1"/>
  <c r="A949" i="1"/>
  <c r="A950" i="1" s="1"/>
  <c r="A951" i="1" l="1"/>
  <c r="A952" i="1" l="1"/>
  <c r="A953" i="1" s="1"/>
  <c r="A954" i="1" l="1"/>
  <c r="A955" i="1" s="1"/>
  <c r="A956" i="1" s="1"/>
  <c r="A957" i="1" l="1"/>
  <c r="A958" i="1" l="1"/>
  <c r="A959" i="1" l="1"/>
  <c r="A960" i="1" l="1"/>
  <c r="A961" i="1" l="1"/>
  <c r="A962" i="1" s="1"/>
  <c r="A963" i="1" l="1"/>
  <c r="A964" i="1" l="1"/>
  <c r="A965" i="1" l="1"/>
  <c r="A966" i="1" l="1"/>
  <c r="A967" i="1" l="1"/>
  <c r="A968" i="1" l="1"/>
  <c r="A970" i="1" l="1"/>
  <c r="A971" i="1" l="1"/>
  <c r="A974" i="1" s="1"/>
  <c r="A975" i="1" l="1"/>
  <c r="A976" i="1" l="1"/>
  <c r="A977" i="1" l="1"/>
  <c r="A979" i="1" s="1"/>
  <c r="A980" i="1" l="1"/>
  <c r="A981" i="1" l="1"/>
  <c r="A982" i="1" s="1"/>
  <c r="A983" i="1" s="1"/>
  <c r="A985" i="1" s="1"/>
  <c r="A986" i="1" l="1"/>
  <c r="A987" i="1"/>
  <c r="A988" i="1" l="1"/>
  <c r="A990" i="1" l="1"/>
  <c r="A992" i="1" s="1"/>
  <c r="A993" i="1" l="1"/>
  <c r="A994" i="1" l="1"/>
  <c r="A995" i="1"/>
  <c r="A996" i="1" l="1"/>
  <c r="A1001" i="1" s="1"/>
  <c r="A1002" i="1" l="1"/>
  <c r="A1003" i="1" l="1"/>
  <c r="A1005" i="1" l="1"/>
  <c r="A1006" i="1" s="1"/>
  <c r="A1007" i="1" l="1"/>
  <c r="A1009" i="1" l="1"/>
  <c r="A1010" i="1" l="1"/>
  <c r="A1011" i="1" l="1"/>
  <c r="A1013" i="1"/>
  <c r="A1014" i="1" s="1"/>
  <c r="A1015" i="1" s="1"/>
  <c r="A1016" i="1" s="1"/>
  <c r="A1017" i="1" s="1"/>
</calcChain>
</file>

<file path=xl/sharedStrings.xml><?xml version="1.0" encoding="utf-8"?>
<sst xmlns="http://schemas.openxmlformats.org/spreadsheetml/2006/main" count="1836" uniqueCount="706">
  <si>
    <t>DESCRIPTION</t>
  </si>
  <si>
    <t>QUANTITY</t>
  </si>
  <si>
    <t>UNIT</t>
  </si>
  <si>
    <t>Mobilization Costs</t>
  </si>
  <si>
    <t>Temporary Control &amp; Facilities</t>
  </si>
  <si>
    <t>INSURANCE</t>
  </si>
  <si>
    <t>LS</t>
  </si>
  <si>
    <t>SR #</t>
  </si>
  <si>
    <t>Supervision and Coordination</t>
  </si>
  <si>
    <t>Final Cleaning</t>
  </si>
  <si>
    <t>Submittals and Shop drawings</t>
  </si>
  <si>
    <t>SUB COST</t>
  </si>
  <si>
    <t>PROJECTED COST</t>
  </si>
  <si>
    <t>SUGGESTED BID</t>
  </si>
  <si>
    <t>Scaffolding</t>
  </si>
  <si>
    <t>DIVISION NO.</t>
  </si>
  <si>
    <t>TOTAL DIV. COST</t>
  </si>
  <si>
    <t>General Requirements</t>
  </si>
  <si>
    <t>Demolition/Site Work</t>
  </si>
  <si>
    <t>Concrete</t>
  </si>
  <si>
    <t>Metals</t>
  </si>
  <si>
    <t>Wood, Plastics and Composites</t>
  </si>
  <si>
    <t>Thermal and Moisture Protection</t>
  </si>
  <si>
    <t>Openings</t>
  </si>
  <si>
    <t>Finishes</t>
  </si>
  <si>
    <t>Plumbing</t>
  </si>
  <si>
    <t>HVAC/Mechanical</t>
  </si>
  <si>
    <t>Electrical</t>
  </si>
  <si>
    <t>CONTINGENCY</t>
  </si>
  <si>
    <t>Date:</t>
  </si>
  <si>
    <t>OVERHEAD AND PROFIT</t>
  </si>
  <si>
    <t>Scope:</t>
  </si>
  <si>
    <t>WASTAGE</t>
  </si>
  <si>
    <t>QUANTITY W/ WASTAGE</t>
  </si>
  <si>
    <t>SUBTOTAL</t>
  </si>
  <si>
    <t>REF</t>
  </si>
  <si>
    <t>Specialties</t>
  </si>
  <si>
    <t>Appliances</t>
  </si>
  <si>
    <t xml:space="preserve">Project: </t>
  </si>
  <si>
    <t>MATERIAL RATE</t>
  </si>
  <si>
    <t>EQUIPMENT RATE</t>
  </si>
  <si>
    <t>Bond @ 2%</t>
  </si>
  <si>
    <t>SUGGESTED BASE BID</t>
  </si>
  <si>
    <t>No. of Floors:</t>
  </si>
  <si>
    <t>Address:</t>
  </si>
  <si>
    <t>WAGES</t>
  </si>
  <si>
    <t>TOTAL LABOUR COST</t>
  </si>
  <si>
    <t>LABOR HOURS</t>
  </si>
  <si>
    <t>TOTAL LABOR  HOUR</t>
  </si>
  <si>
    <t>TOTAL MATETRIAL COST</t>
  </si>
  <si>
    <t>TOTAL EQUIPMENT COSTS</t>
  </si>
  <si>
    <t>NOTES:</t>
  </si>
  <si>
    <t>Project ID:</t>
  </si>
  <si>
    <t>Exterior Improvement</t>
  </si>
  <si>
    <t>Earthwork</t>
  </si>
  <si>
    <t>Furnishes</t>
  </si>
  <si>
    <t>Note</t>
  </si>
  <si>
    <t>Legend</t>
  </si>
  <si>
    <t>The drawings are scaled as per the mentioned scales on the plans.</t>
  </si>
  <si>
    <r>
      <rPr>
        <b/>
        <sz val="11"/>
        <color rgb="FF000000"/>
        <rFont val="Arial"/>
        <family val="2"/>
      </rPr>
      <t>SF</t>
    </r>
    <r>
      <rPr>
        <sz val="11"/>
        <color rgb="FF000000"/>
        <rFont val="Arial"/>
        <family val="2"/>
      </rPr>
      <t>= Square Feet</t>
    </r>
  </si>
  <si>
    <r>
      <rPr>
        <b/>
        <sz val="11"/>
        <color rgb="FF000000"/>
        <rFont val="Arial"/>
        <family val="2"/>
      </rPr>
      <t>LF</t>
    </r>
    <r>
      <rPr>
        <sz val="11"/>
        <color rgb="FF000000"/>
        <rFont val="Arial"/>
        <family val="2"/>
      </rPr>
      <t xml:space="preserve"> = Linear Feet</t>
    </r>
  </si>
  <si>
    <r>
      <rPr>
        <b/>
        <sz val="11"/>
        <color rgb="FF000000"/>
        <rFont val="Arial"/>
        <family val="2"/>
      </rPr>
      <t>EA</t>
    </r>
    <r>
      <rPr>
        <sz val="11"/>
        <color rgb="FF000000"/>
        <rFont val="Arial"/>
        <family val="2"/>
      </rPr>
      <t xml:space="preserve"> = Each</t>
    </r>
  </si>
  <si>
    <r>
      <rPr>
        <b/>
        <sz val="11"/>
        <color rgb="FF000000"/>
        <rFont val="Arial"/>
        <family val="2"/>
      </rPr>
      <t xml:space="preserve">CY </t>
    </r>
    <r>
      <rPr>
        <sz val="11"/>
        <color rgb="FF000000"/>
        <rFont val="Arial"/>
        <family val="2"/>
      </rPr>
      <t>= Cubic Yard</t>
    </r>
  </si>
  <si>
    <r>
      <rPr>
        <b/>
        <sz val="11"/>
        <color rgb="FF000000"/>
        <rFont val="Arial"/>
        <family val="2"/>
      </rPr>
      <t xml:space="preserve">SY </t>
    </r>
    <r>
      <rPr>
        <sz val="11"/>
        <color rgb="FF000000"/>
        <rFont val="Arial"/>
        <family val="2"/>
      </rPr>
      <t>= Square Yard</t>
    </r>
  </si>
  <si>
    <r>
      <rPr>
        <b/>
        <sz val="11"/>
        <color rgb="FF000000"/>
        <rFont val="Arial"/>
        <family val="2"/>
      </rPr>
      <t>LOC</t>
    </r>
    <r>
      <rPr>
        <sz val="11"/>
        <color rgb="FF000000"/>
        <rFont val="Arial"/>
        <family val="2"/>
      </rPr>
      <t xml:space="preserve"> = Location</t>
    </r>
  </si>
  <si>
    <r>
      <rPr>
        <b/>
        <sz val="11"/>
        <color rgb="FF000000"/>
        <rFont val="Arial"/>
        <family val="2"/>
      </rPr>
      <t xml:space="preserve">LS </t>
    </r>
    <r>
      <rPr>
        <sz val="11"/>
        <color rgb="FF000000"/>
        <rFont val="Arial"/>
        <family val="2"/>
      </rPr>
      <t>= Lum Sum</t>
    </r>
  </si>
  <si>
    <r>
      <rPr>
        <b/>
        <sz val="11"/>
        <color rgb="FF000000"/>
        <rFont val="Arial"/>
        <family val="2"/>
      </rPr>
      <t>LBS</t>
    </r>
    <r>
      <rPr>
        <sz val="11"/>
        <color rgb="FF000000"/>
        <rFont val="Arial"/>
        <family val="2"/>
      </rPr>
      <t xml:space="preserve"> = Pound </t>
    </r>
  </si>
  <si>
    <t>SF</t>
  </si>
  <si>
    <t>Building GSF</t>
  </si>
  <si>
    <t>TOTAL DIV. COST (PER SF)</t>
  </si>
  <si>
    <t>EA</t>
  </si>
  <si>
    <t>LF</t>
  </si>
  <si>
    <t>CY</t>
  </si>
  <si>
    <t>01. GENERAL REQUIREMENTS</t>
  </si>
  <si>
    <t>02. EXISTING CONDITIONS/SITE WORK</t>
  </si>
  <si>
    <t>03. CONCRETE</t>
  </si>
  <si>
    <t>05. METALS</t>
  </si>
  <si>
    <t>06. WOOD, PLASTICS AND COMPOSITES</t>
  </si>
  <si>
    <t>FULL SCOPE</t>
  </si>
  <si>
    <t>07. THERMAL &amp; MOISTURE PROTECTION</t>
  </si>
  <si>
    <t>08. OPENINGS</t>
  </si>
  <si>
    <t>09. FINISHES</t>
  </si>
  <si>
    <t>10. SPECIALTIES</t>
  </si>
  <si>
    <t>11. APPLIANCES</t>
  </si>
  <si>
    <t>12. FURNISHES</t>
  </si>
  <si>
    <t>22. PLUMBING</t>
  </si>
  <si>
    <t>23. HVAC/MECHANICAL</t>
  </si>
  <si>
    <t>26. ELECTRICAL</t>
  </si>
  <si>
    <t>31. EARTHWORK</t>
  </si>
  <si>
    <t>32. EXTERIOR IMPROVEMENT</t>
  </si>
  <si>
    <r>
      <rPr>
        <b/>
        <u/>
        <sz val="11"/>
        <color rgb="FFFF0000"/>
        <rFont val="Arial"/>
        <family val="2"/>
      </rPr>
      <t>General Notes:</t>
    </r>
    <r>
      <rPr>
        <sz val="11"/>
        <color rgb="FFFF0000"/>
        <rFont val="Arial"/>
        <family val="2"/>
      </rPr>
      <t xml:space="preserve"> </t>
    </r>
    <r>
      <rPr>
        <sz val="11"/>
        <color theme="1"/>
        <rFont val="Arial"/>
        <family val="2"/>
      </rPr>
      <t>The prices used while preparing the estimate were taken from RSMeans online i.e. the standard pricing. So, it is preferred to review the prices.</t>
    </r>
  </si>
  <si>
    <t>MEP Demolition</t>
  </si>
  <si>
    <t>Site Demolition</t>
  </si>
  <si>
    <t>Footings</t>
  </si>
  <si>
    <t>Columns</t>
  </si>
  <si>
    <t>Beams</t>
  </si>
  <si>
    <t>Slabs</t>
  </si>
  <si>
    <t>Misc. Steel</t>
  </si>
  <si>
    <t>Metallic Hardwares</t>
  </si>
  <si>
    <t>Wooden Beams</t>
  </si>
  <si>
    <t>Joists/Rafters</t>
  </si>
  <si>
    <t>Sheathings</t>
  </si>
  <si>
    <t xml:space="preserve">Roofing </t>
  </si>
  <si>
    <t xml:space="preserve">Thermal &amp; Moisture Protection </t>
  </si>
  <si>
    <t xml:space="preserve">Roof Drainage </t>
  </si>
  <si>
    <t>Doors</t>
  </si>
  <si>
    <t>Windows</t>
  </si>
  <si>
    <t>Door Hardwares</t>
  </si>
  <si>
    <t xml:space="preserve">Flooring </t>
  </si>
  <si>
    <t>Ceilings</t>
  </si>
  <si>
    <t>Wall Tiles</t>
  </si>
  <si>
    <t>Wall Paint</t>
  </si>
  <si>
    <t xml:space="preserve">Ceiling Paint </t>
  </si>
  <si>
    <t>Door Paint</t>
  </si>
  <si>
    <t>Exterior Finishes</t>
  </si>
  <si>
    <t xml:space="preserve">Metal Framing </t>
  </si>
  <si>
    <t>Toilet Accessories</t>
  </si>
  <si>
    <t>Misc.</t>
  </si>
  <si>
    <t>Equipments</t>
  </si>
  <si>
    <t>Backsplash</t>
  </si>
  <si>
    <t>Countertop</t>
  </si>
  <si>
    <t>Millwork</t>
  </si>
  <si>
    <t>Water Pipes</t>
  </si>
  <si>
    <t>Sanitary Pipes</t>
  </si>
  <si>
    <t>Vent Pipes</t>
  </si>
  <si>
    <t>Plumbing Fixtures</t>
  </si>
  <si>
    <t>Mechanical Ducts</t>
  </si>
  <si>
    <t>Mechanical Pipes</t>
  </si>
  <si>
    <t>Lighting Fixtures</t>
  </si>
  <si>
    <t>Power Items</t>
  </si>
  <si>
    <t>Panels</t>
  </si>
  <si>
    <t>Excavation</t>
  </si>
  <si>
    <t xml:space="preserve">Grading </t>
  </si>
  <si>
    <t>33. UTILITIES</t>
  </si>
  <si>
    <t>Drainage System</t>
  </si>
  <si>
    <t>Utilities</t>
  </si>
  <si>
    <t>4'x8' No of Sheets</t>
  </si>
  <si>
    <t>500' Tape Roll</t>
  </si>
  <si>
    <t>Joint Compound</t>
  </si>
  <si>
    <t>1-1/4" Drywall Screws</t>
  </si>
  <si>
    <t>SHEETS</t>
  </si>
  <si>
    <t>ROLLS</t>
  </si>
  <si>
    <t>LBS</t>
  </si>
  <si>
    <t xml:space="preserve">5/8" Gypsum Board </t>
  </si>
  <si>
    <t xml:space="preserve">Remove 200W Parking Lot Pole Light </t>
  </si>
  <si>
    <t>Remove Existing Pole Lights.</t>
  </si>
  <si>
    <t xml:space="preserve">Remove Existing Lighting Circuit For Parking Pole Lights </t>
  </si>
  <si>
    <t>Removed Existing Monument Sign</t>
  </si>
  <si>
    <t>Remove Existing Accessible Parking Signs, Retain for Relocations in New Plan.</t>
  </si>
  <si>
    <t>Removed Existing Tree</t>
  </si>
  <si>
    <t>Removed Existing Handicapped Signage</t>
  </si>
  <si>
    <t>Removed Existing Landscaping or Hardscape</t>
  </si>
  <si>
    <t>Removed Existing Asphalt Pavement</t>
  </si>
  <si>
    <t xml:space="preserve">Removed Existing Hardscape </t>
  </si>
  <si>
    <t>Kn#24: Removed Existing Improvements</t>
  </si>
  <si>
    <t>Removed Existing Asphalt Striping
- Surface Recoated, Sealed &amp; Prepared for New Striping, Except Where Indicated.</t>
  </si>
  <si>
    <t>Removed Existing Vinyl Fence &amp; Gates</t>
  </si>
  <si>
    <t>Pad Footing</t>
  </si>
  <si>
    <t>F3.0: (3'-0" w x 3'-0" L x 1'-6" H) Concrete Pad Footing Reinf. w/_x000D_
- (3) #5 EW T&amp;B Bars</t>
  </si>
  <si>
    <t>Formwork</t>
  </si>
  <si>
    <t>F4.5: (4'-6" w x 4'-6" L x 1'-6" H) Concrete Pad Footing Reinf. w/_x000D_
- (3) #5 EW T&amp;B Bars</t>
  </si>
  <si>
    <t>F5.0: (5'-0" w x 5'-0" L x 1'-6" H) Concrete Pad Footing Reinf. w/_x000D_
- (3) #5 EW T&amp;B Bars</t>
  </si>
  <si>
    <t>Continuous  Footing</t>
  </si>
  <si>
    <t>(1'-6" w x 2'-0" H) Continuous Concrete Footing Reinf. w/_x000D_
- (4) #4 Bars T&amp;B_x000D_
- #3 Dowels @ 24" O.C. ,36" Min. Lap</t>
  </si>
  <si>
    <t>(1'-0" w x 8" H) Continuous Concrete Footing Reinf. w/_x000D_
- #5 Cont. Bar</t>
  </si>
  <si>
    <t>(1'-6" w x 2'-0" H) Continuous Concrete Footing Reinf. w/
- (4) #4 Bars T&amp;B
- #4 Dowel @ 48" O.C.</t>
  </si>
  <si>
    <t>Stem Wall</t>
  </si>
  <si>
    <t>8" CIP Concrete Stem Wall Reinf. w/ (H=3'-6")
- #4 Vertical @ 16" O.C.
- #4 Horizontal @ 12" O.C.</t>
  </si>
  <si>
    <t>3-1/2" Normal Wt. Concrete Slab Reinf. w/ _x000D_
- WW 4x4-W1.4xW1.4 _x000D_
- 3/4" Dia. Puddle Welds @ 12" O.C. @ All Supports</t>
  </si>
  <si>
    <t>6" Thick Concrete Slab Reinf. w/_x000D_
- #4 Bars @ 12" O.C. E.W.</t>
  </si>
  <si>
    <t>Thickened Edges</t>
  </si>
  <si>
    <t>(8" w x 8" H) Concrete Thickened Edge Reinforced</t>
  </si>
  <si>
    <t>(6" w x 6" H) Concrete Thickened Edge Reinforced</t>
  </si>
  <si>
    <t xml:space="preserve">12" Thick Concrete Pad Reinf.w/
- #4 @ 12" O.C. Bars E.W.
- w/ 1-1/2" DP x 12" Key @ 36" O.C. </t>
  </si>
  <si>
    <t>C1: HSS 4x4x1/4 Steel Column (H=27'-4")_x000D_
- 3/4" Thick Base Plate w/_x000D_
- (2) 7/8" Dia. x 16" Emb.</t>
  </si>
  <si>
    <t>C2: HSS 4x4x1/4 Steel Column (H=27'-4")_x000D_
- 3/4" Thick Base Plate w/_x000D_
- (2) 7/8" Dia. x 9" Emb.</t>
  </si>
  <si>
    <t>C3: W14x159 Steel Column (H=27'-4")_x000D_
- 17"x17"x3/4" Thick Base Plate w/_x000D_
- (4) 7/8" Dia. x 16" Emb.</t>
  </si>
  <si>
    <t>C4: HSS 5-1/2x5-1/2x1/4 Steel Column (H=27'-4")_x000D_
- 5-1/2"x12"x1/2" Thick Base Plate w/_x000D_
- (2) 7/8" Dia. x 9" Emb.</t>
  </si>
  <si>
    <t>W18x35 Steel Beam</t>
  </si>
  <si>
    <t>W8x15 Steel Beam</t>
  </si>
  <si>
    <t>W8x15 Steel Hoist Beam</t>
  </si>
  <si>
    <t>HSS7x5x1/2 Girt Flat Beam</t>
  </si>
  <si>
    <t>HSS12x2x1/4 Steel Beam</t>
  </si>
  <si>
    <t>C8x13.5 Steel Beam</t>
  </si>
  <si>
    <t>W18x76 Steel Beam</t>
  </si>
  <si>
    <t>W16x76 Steel Beam</t>
  </si>
  <si>
    <t>G1: HSS6x4x1/4 Flat Girt Steel Beam</t>
  </si>
  <si>
    <t>CMST14 Strap w/_x000D_
- (33) 10d To Beam</t>
  </si>
  <si>
    <t>CMST14 Strap w/_x000D_
- 10d @ 3" O.C. To Blocking_x000D_
- 4x4 Blocking</t>
  </si>
  <si>
    <t>Holdowns</t>
  </si>
  <si>
    <t>A: Simpson HDU2-SDS2.5 Holdown w/_x000D_
- (6) SDS 1/4" x2-1/2" Screws_x000D_
- SSTB16/SB5/8x24 FDN. Bolts_x000D_
- SB5/8x24 FDN. Bolts @ Curb</t>
  </si>
  <si>
    <t>D: Simpson HDU2-SDS2.5 Holdown w/_x000D_
- (20) SDS 1/4" x2-1/2" Screws_x000D_
- SSTB28/SB5/8x24 FDN. Bolts_x000D_
- SB7/8x24 /SSTB28 FDN. Bolts @ Curb</t>
  </si>
  <si>
    <t>E: Simpson HDU11-SDS2.5 Holdown w/_x000D_
- (30) SDS 1/4" x2-1/2" Screws_x000D_
- SB1x30 FDN. Bolts_x000D_
- SB1x30 / 1" Dia. A.T.R.FDN. Bolts @ Curb</t>
  </si>
  <si>
    <t>G: Simpson HDU14-SDS2.5 Holdown w/_x000D_
- (36) SDS 1/4" x2-1/2" Screws_x000D_
- 1" Dia. A.T.R. FDN. Bolts_x000D_
- 1" Dia. A.T.R.FDN. Bolts @ Curb</t>
  </si>
  <si>
    <t>N: Simpson MST60 Holdown w/_x000D_
- (11) 16d Fasteners Bolts EA Post</t>
  </si>
  <si>
    <t>P: Simpson MST48 Holdown w/_x000D_
- (17) 16d Fastener Bolts EA Post</t>
  </si>
  <si>
    <t>Q: Simpson MST60 Holdown w/_x000D_
- (23) 16d Fastener Bolts EA Post</t>
  </si>
  <si>
    <t>R: Simpson CMST12 x 8'-0" Long Holdown w/_x000D_
- (37) 16d Fastener Bolts EA Post</t>
  </si>
  <si>
    <t>S: 4x Nailer @ Steel Column</t>
  </si>
  <si>
    <t xml:space="preserve">Simpson 'H2A' @ EA Stud </t>
  </si>
  <si>
    <t>Plates</t>
  </si>
  <si>
    <t>L1-1/2x1-1/2x1/4 Angle Plate</t>
  </si>
  <si>
    <t>3/8" Bent Plate w/ _x000D_
- (8) SDS 1/4"x3" To Side Of Beam</t>
  </si>
  <si>
    <t>Floor Framing</t>
  </si>
  <si>
    <t>FJI1: 26" 'G2T-V' Floor Joists @ 24" O.C. (3068.78 SF)
- Or 26" RED-L Joists @ 16" O.C.
- 1-1/2" Thick LWC Floor Topping</t>
  </si>
  <si>
    <t>FJI2: 2x12 Floor Joists @ 16" O.C. (269.16 SF)
- 1-1/2" Thick LWC Floor Topping</t>
  </si>
  <si>
    <t>18 Ga. PLB Composite Deck Per Detail Callout</t>
  </si>
  <si>
    <t>Roof Framing</t>
  </si>
  <si>
    <t>RJ1: 18" 'G2T-V' @ 32" O.C. (3198.92 SF)
- Or 18" RED-L @ 32" O.C. (Deferred Submittal)</t>
  </si>
  <si>
    <t>RJ2: 2x10 Wood Rafters @ 24" O.C. (457.76 SF)</t>
  </si>
  <si>
    <t>Headers</t>
  </si>
  <si>
    <t>4x6 Wood Stud</t>
  </si>
  <si>
    <t xml:space="preserve">6x6 Wood Stud </t>
  </si>
  <si>
    <t>8x6 Wood Stud</t>
  </si>
  <si>
    <t>8x8 Wood Stud</t>
  </si>
  <si>
    <t>FB1: LVL 5-1/4x11-1/4 Wood Beam</t>
  </si>
  <si>
    <t>LVL 7x11-7/8 Wood Header Beam</t>
  </si>
  <si>
    <t>RB1: LVL 7x14 Wood Beam</t>
  </si>
  <si>
    <t>4x8 Flat Girt Beam</t>
  </si>
  <si>
    <t>6x8 Flat Girt Beam</t>
  </si>
  <si>
    <t>Shear Walls</t>
  </si>
  <si>
    <t>K: Shear Wall 
- 15/32" APA Rated OSB Sheathing w/
- 8d @ 6" O.C. Edge Nailing &amp; @ 12" O.C. Field Nailing
- 16d Common Fasteners @ 9" O.C. 
- 5/8" Dia. @ 4'-0" 2x &amp; 3x Mudsill</t>
  </si>
  <si>
    <t>L: Shear Wall 
- 15/32" APA Rated OSB Sheathing w/
- 8d @ 4" O.C. Edge Nailing &amp; @ 12" O.C. Field Nailing
- 16d Common Fasteners @ 6" O.C. 
- 5/8" Dia. @ 3'-4" 2x &amp; 5/8" Dia. @ 4'-0" 3x Mudsill</t>
  </si>
  <si>
    <t>M: Shear Wall 
- 15/32" APA Rated OSB Sheathing w/
- 8d @ 3" O.C. Edge Nailing &amp; @ 12" O.C. Field Nailing
- 16d Common Fasteners @ 5" O.C. 
- 5/8" Dia. @ 2'-8" 2x &amp; 5/8" Dia. @ 3'-5" 3x Mudsill</t>
  </si>
  <si>
    <t>N: Shear Wall (H=4'-2")_x000D_
- 15/32" APA Rated OSB Sheathing w/_x000D_
- 8d @ 2" O.C. Edge Nailing &amp; @ 12" O.C. Field Nailing_x000D_
- 16d Common Fasteners @ 3" O.C. _x000D_
- 5/8" Dia. @ 2'-0" 2x &amp; 5/8" Dia. @ 2'-7" 3x Mudsill</t>
  </si>
  <si>
    <t>P: Shear Wall
- 15/32" APA Rated OSB Sheathing w/
- 10d @ 2" O.C. Edge Nailing &amp; @ 12" O.C. Field Nailing
- SDWS22600DB Fasteners @ 3" O.C. 
- 5/8" Dia. @ 1'-8" 2x &amp; 5/8" Dia. @ 2'-0" 3x Mudsill</t>
  </si>
  <si>
    <t>3/4" Plywood Sheathing @ Platform</t>
  </si>
  <si>
    <t>3/8" Plywood Sheathing w/ 8d Nails @ 6",12" O.C. (L=3'-4")</t>
  </si>
  <si>
    <t>2x10 Joist w/ (2) 16d EA Stud &amp; 'MST48' EA Splice</t>
  </si>
  <si>
    <t>2x2 Cont. Members @ 24" O.C. Perpendicular To Roof Joists w/
- 10d @ 6" O.C.</t>
  </si>
  <si>
    <t>Wooden Blockings/Kickers</t>
  </si>
  <si>
    <t>2x4 Kickers @ 16" O.C. (L=3'-4")</t>
  </si>
  <si>
    <t>2x4 Blocking w/ 16d @ 6" O.C.</t>
  </si>
  <si>
    <t>2x4 Shaped Blocking w/ 16d @ 6" O.C.</t>
  </si>
  <si>
    <t>LSTA18 Kickers @ 32" O.C. To Kickers</t>
  </si>
  <si>
    <t>4x6 Blocking w/ 'HU' Hangers</t>
  </si>
  <si>
    <t>4x6 Blocking w/ _x000D_
- A35 T&amp; B EA End_x000D_
- Nut &amp; Washer</t>
  </si>
  <si>
    <t>2x6 Blocking w/ 16d BN Between Trusses</t>
  </si>
  <si>
    <t>4x3 Cont. Blocking w/ (2) 10d Toe Nails EA End
- A35 @ 24" O.C. w/ SD Screws #9x2-1/2"</t>
  </si>
  <si>
    <t>2x6 Sole Plate w/ Fasteners</t>
  </si>
  <si>
    <t>2x10 Blocking @ 48" O.C. In 'JB' Hangers</t>
  </si>
  <si>
    <t>2x6 Blocking @ 48" O.C. In 'F' Hangers @ Both Sides</t>
  </si>
  <si>
    <t>2x6 Blocking w/ (2) 10d TN EA End</t>
  </si>
  <si>
    <t>Hardwares</t>
  </si>
  <si>
    <t>A34 Clips At EA Blocking</t>
  </si>
  <si>
    <t>4x4 Strut</t>
  </si>
  <si>
    <t>R-15 Roof Insulation (3'' Thick Rigid Roof Insulation) Polyisocyanurate</t>
  </si>
  <si>
    <t>Polyisocyanurate Foam Core Insulation (R-20)</t>
  </si>
  <si>
    <t>R-19 Batt Insulation At Ext. Walls</t>
  </si>
  <si>
    <t>R-19 Batt Insulation At Int. Walls</t>
  </si>
  <si>
    <t>R-19 Batt Insulation In Walls</t>
  </si>
  <si>
    <t>Tapered Roof Insulation Cricket</t>
  </si>
  <si>
    <t>60 MIL TPO Roofing Membrane</t>
  </si>
  <si>
    <t>Single-Ply Membrane Roofing System</t>
  </si>
  <si>
    <t>Prefinished Standing Seam Metal Roof_x000D_
Color: Match SW Color #6871, Positive Red</t>
  </si>
  <si>
    <t>30 LB Felt Membrane At Roof</t>
  </si>
  <si>
    <t>Flashing &amp; Metal</t>
  </si>
  <si>
    <t xml:space="preserve">Prefinished Galv. Metal Coping </t>
  </si>
  <si>
    <t>Metal Drip Edge</t>
  </si>
  <si>
    <t>Cont. Galv. Metal Cleat</t>
  </si>
  <si>
    <t>Sealent At Perimeter Of Wall</t>
  </si>
  <si>
    <t>4x Cant Strip</t>
  </si>
  <si>
    <t>Prefinished Mtl. Downspout &amp; 24 GA. Mtl  Leaderhead_x000D_
Finish: Paint Dark Bronzie</t>
  </si>
  <si>
    <t>Prefinished Mtl. Overflow Scupper_x000D_
Paint Dark Bronze</t>
  </si>
  <si>
    <t>Prefinished Mtl Emergency Overflow Scupper</t>
  </si>
  <si>
    <t>100A: 10'-0"  x 11'-6" Overhead Sectional Garrage Door
 Door Material: Holow Metal w/Frame 
Finish: Factory Finish- Clopay "Chocolate"</t>
  </si>
  <si>
    <t>100B: 10'-0"  x 11'-6" Overhead Sectional Garrage Door
 Door Material: Holow Metal w/ Frame
Finish: Factory Finish- Clopay "Chocolate"</t>
  </si>
  <si>
    <t>100C: 10'-0"  x 11'-6" Overhead Sectional Garrage Door
 Door Material: Holow Metal w/ Frame
 Finish: Factory Finish- Clopay "Chocolate"</t>
  </si>
  <si>
    <t>100D: 10'-0"  x 11'-6" Overhead Sectional Garrage Door
Door Material: Holow Metal w/ Frame 
Finish: Factory Finish- Clopay "Chocolate"</t>
  </si>
  <si>
    <t>100E: 10'-0"  x 11'-6" Overhead Sectional Garrage Door 
Door Material: Holow Metal w/ Frame
 Finish: Factory Finish- Clopay "Chocolate"</t>
  </si>
  <si>
    <t>100F: 10'-0"  x 11'-6" Overhead Sectional Garrage Door 
Door Material: Holow Metal w/ Frame 
Finish: Factory Finish- Clopay "Chocolate"</t>
  </si>
  <si>
    <t>100G: 3'-0" x 7'-0"  Single Panel Swing Door
 Door Material: Holow Metal w/ Frame</t>
  </si>
  <si>
    <t>101: 3'-0" x 7'-0"  Single Panel Swing Door 
Door Material: Holow Metal  w/ 
2'-0"x2'-6" Glass Vision Panel w/ Frame</t>
  </si>
  <si>
    <t>102: 3'-0" x 7'-0"  Single Panel Swing Door 
Door Material: Holow Metal w/ Frame</t>
  </si>
  <si>
    <t>102A: 3'-0" x 7'-0"  Single Panel Swing Door
 Door Material: Holow Metal w/ Frame</t>
  </si>
  <si>
    <t>103: 3'-0" x 7'-0"  Single Panel Swing Door
Door Material: Holow Metal w/ Frame</t>
  </si>
  <si>
    <t>Tag-A: 56" x 48" Fixed Glass Window/ Clear Anodized Aluminum Frame
 Mfr: PGT Industries, Glass Tint: Gray, Glass Mat: Impact Resistant
Model: PW 750</t>
  </si>
  <si>
    <t>Tag-B: 24" x 48" Fixed Glass Window/ 
Clear Anodized Aluminum Frame, Mfr: PGT Industries, Glass Tint: Gray, Glass Mat: Impact Resistant, Model: PW 750</t>
  </si>
  <si>
    <t>Louver</t>
  </si>
  <si>
    <t>Atic Access</t>
  </si>
  <si>
    <t>1'-6" x 1'-4" Metal Louver</t>
  </si>
  <si>
    <t>1'-10" x 4'-6" Attic Access Hatch</t>
  </si>
  <si>
    <t>Set #1
 - 1-1/2 Pair Hinges NRP Mortised Deadbolt 
 - Lockset Combined w/ Thumb Turn Inside &amp; Keyed Outside
 - Closer
 - Full Weatherstrip
 - Sweep
 - Rain Drip On Frame Overhead
 - Threshold
 - Silencers
 - Floor Stop</t>
  </si>
  <si>
    <t>Set #2_x000D_
 - 1-1/2 Pair Hinges _x000D_
 - Lockset Push Button Inside &amp; Keyed Outside_x000D_
 - Closer_x000D_
 - Silencers_x000D_
 - Floor Stop</t>
  </si>
  <si>
    <t>Set #3_x000D_
 - 1-1/2 Pair Hinges _x000D_
 - Lockset Push Button Inside &amp; Keyed Outside_x000D_
 - Closer_x000D_
 - Silencers_x000D_
 - Wall Stop_x000D_
- Tactile Sign w/ International Symbol: MEN/WOMEN</t>
  </si>
  <si>
    <t>Set #4_x000D_
 - 1-1/2 Pair Hinges _x000D_
 - Lockset - Passage_x000D_
 - Closer_x000D_
 - Silencers_x000D_
 - Floor Stop</t>
  </si>
  <si>
    <t>Trims</t>
  </si>
  <si>
    <t>Door Trim</t>
  </si>
  <si>
    <t>Window Trim</t>
  </si>
  <si>
    <t>Stairs</t>
  </si>
  <si>
    <t>(4'-10" w x 9'-3" L) First Floor Stairs
- Treads= 11 EA
- Risers= 12 EA
(4'-10" w x 10'-0" L) Second Floor Stairs
- Treads= 11 EA
- Risers= 12 EA
- (10'-4" w x 5'-8" L) Landing</t>
  </si>
  <si>
    <t>(5'-3" w x 14'-8 "L) Second Floor Stairs
- Treads= 16 EA
- Risers= 17 EA
- (5'-2" w x 6'-0" L) Landing</t>
  </si>
  <si>
    <t>Carpet Flooring</t>
  </si>
  <si>
    <t>Tile Flooring</t>
  </si>
  <si>
    <t>Wood Flooring</t>
  </si>
  <si>
    <t>Base &amp; Transitions</t>
  </si>
  <si>
    <t>4" Cove Wall Base</t>
  </si>
  <si>
    <t>4" Wall Base</t>
  </si>
  <si>
    <t>Carpet To Tile Transition</t>
  </si>
  <si>
    <t>Wood To Tile Flooring Transitions</t>
  </si>
  <si>
    <t>Carpet To Wood Flooring Transition</t>
  </si>
  <si>
    <t>Wall Framing</t>
  </si>
  <si>
    <t>2x4 Wood Stud @ 16" O.C.</t>
  </si>
  <si>
    <t>2x4 Top Plates</t>
  </si>
  <si>
    <t>2x4 Bottom Plate</t>
  </si>
  <si>
    <t>5/8" Moisture Resistant Gypsum Board One side (H=14'-0)</t>
  </si>
  <si>
    <t>Sheets</t>
  </si>
  <si>
    <t>Rolls</t>
  </si>
  <si>
    <t>lbs</t>
  </si>
  <si>
    <t>Sealant</t>
  </si>
  <si>
    <t>A1: 2x8 Wood Stud Exterior Wall @ 16 O.C. (H= 13'-4")_x000D_</t>
  </si>
  <si>
    <t>2x8 Wood Stud @ 16" O.C.</t>
  </si>
  <si>
    <t>2x8 Top Plates</t>
  </si>
  <si>
    <t>2x8 Bottom Plate</t>
  </si>
  <si>
    <t>13/16" Shearboard OSB Sheathing</t>
  </si>
  <si>
    <t>2 Layers 60 Min Grade 'D' Paper K-Lath</t>
  </si>
  <si>
    <t>5/8" Gypsum Board One side (H=13'-4)</t>
  </si>
  <si>
    <t>A1: 2x8 Wood Stud Exterior Wall @ 16 O.C. (H= 13'-4")</t>
  </si>
  <si>
    <t>5/8" Moisture Resistant Gypsum Board One side (H=13'-4)</t>
  </si>
  <si>
    <t>A1: 2x8 Wood Stud Exterior Wall @ 16 O.C. (H= 14'-0")_x000D_</t>
  </si>
  <si>
    <t>5/8" Gypsum Board One side (H=14'-0")</t>
  </si>
  <si>
    <t>5/8" Moisture Resistant Gypsum Board One side (H=14'-0")</t>
  </si>
  <si>
    <t>A1: 2x8 Wood Stud Exterior Wall @ 16 O.C. (H= 16'-6")_x000D_</t>
  </si>
  <si>
    <t>5/8" Gypsum Board One side (H=16'-6")</t>
  </si>
  <si>
    <t>A1: 2x8 Wood Stud Parapet Wall @ 16 O.C. (H= 3'-6")_x000D_</t>
  </si>
  <si>
    <t>Continuous 20 GA Galvanized Metal Parapet Cap</t>
  </si>
  <si>
    <t>2" x 18 GA Steel Strap @ 48" O.C. Max</t>
  </si>
  <si>
    <t>A1: 2x8 Wood Stud Parapet Wall @ 16 O.C. (H= 4'-2")</t>
  </si>
  <si>
    <t>A1: 2x8 Wood Stud Parapet Wall @ 16 O.C. (H= 4'-2")_x000D_</t>
  </si>
  <si>
    <t>2 Layers 60 Min Grade 'D' Paper K-Lat</t>
  </si>
  <si>
    <t>A1: 2x8 Wood Stud Parapet Wall @ 16 O.C. (H= 6'-10")_x000D_</t>
  </si>
  <si>
    <t>A2: 2x8 Wood Stud 	Interior Wall @ 16" O.C. (H= 8'-0")_x000D_</t>
  </si>
  <si>
    <t>13/16" Shearboard OSB Sheathing On Both Sides</t>
  </si>
  <si>
    <t>5/8" Gypsum Board On Both Sides (H=8'-0")</t>
  </si>
  <si>
    <t>A2: 2x8 Wood Stud  Interior Wall @ 16" O.C. (H= 10'-0")</t>
  </si>
  <si>
    <t>5/8" Gypsum Board On Both Sides (H=10'-0")</t>
  </si>
  <si>
    <t>A2: 2x8 Wood Stud Chase Wall @ 16" O.C. (H= 13'-3")_x000D_</t>
  </si>
  <si>
    <t>5/8" Type X Gypsum Board One One Side (H=13'-3)</t>
  </si>
  <si>
    <t>A2: 2x8 Wood Stud Chase Wall @ 16" O.C. (H= 14'-0")_x000D_</t>
  </si>
  <si>
    <t>5/8" Type X Gypsum Board One Side (H=14'-0)</t>
  </si>
  <si>
    <t>A2: 2x8 Wood Stud Interior Wall @ 16" O.C. (H= 13'-3")_x000D_</t>
  </si>
  <si>
    <t>5/8" Type X Gypsum Board One Both Sides (H=13'-3)</t>
  </si>
  <si>
    <t>A2: 2x8 Wood Stud Interior Wall @ 16" O.C. (H= 14'-0")</t>
  </si>
  <si>
    <t>5/8" Type X Gypsum Board One Both Sides (H=14'-0)</t>
  </si>
  <si>
    <t>B1: 3-5/8" Stud Interior Wall @ 16" O.C. (H= 8'-0")_x000D_</t>
  </si>
  <si>
    <t>3-5/8" Metal Stud @ 16" O.C.</t>
  </si>
  <si>
    <t>3-5/8" Top Runner</t>
  </si>
  <si>
    <t>3-5/8" Bottom Runner</t>
  </si>
  <si>
    <t>5/8" Type X Moisture Resistant Gypsum Board One Both Sides (H=8'-0)</t>
  </si>
  <si>
    <t>B1: 3-5/8" Stud Interior Wall @ 16" O.C. (H= 14'-0")</t>
  </si>
  <si>
    <t>5/8" Type X Gypsum Board On Both Sides (H=14'-0)</t>
  </si>
  <si>
    <t>B1: 3-5/8" Metal Stud Interior Wall @ 16" O.C. (H= 13'-4")_x000D_</t>
  </si>
  <si>
    <t>5/8" Moisture Resistant Gypsum Board One Side (H=13'-4)</t>
  </si>
  <si>
    <t>5/8" Type X Gypsum Board One Side (H=13'-4)</t>
  </si>
  <si>
    <t>5/8" Type X Moisture Resistant Gypsum Board On Both Side (H=14'-0)</t>
  </si>
  <si>
    <t>B1: 3-5/8" Metal Stud Interior Wall @ 16" O.C. (H= 14'-0")_x000D_</t>
  </si>
  <si>
    <t>B1: 3-5/8" Metal Stud Interior Wall @ 16" O.C. (H= 16'-6")_x000D_</t>
  </si>
  <si>
    <t>5/8" Type X Gypsum Board On Both Sides (H=16'-6)</t>
  </si>
  <si>
    <t>B2: 2x4 Wood Stud 1 Hour Partition Wall @ 16" O.C. (H= 13'-4")_x000D_</t>
  </si>
  <si>
    <t>2x4 Wood Stud @ 16" O.C</t>
  </si>
  <si>
    <t>5/8" Type X Gypsum Board On Both Sides (H=13'-4)</t>
  </si>
  <si>
    <t>B2: 2x4 Wood Stud 1 Hour Partition Wall @ 16" O.C. (H= 14'-0")_x000D_</t>
  </si>
  <si>
    <t>5/8" Moisture Resistant Gypsum Board One Side (H=14'-0)</t>
  </si>
  <si>
    <t>S1: 2x2 Wood Stud Chase Wall @ 16 O.C. (H= 13'-4")_x000D_</t>
  </si>
  <si>
    <t>2x2 Wood Stud @ 16 O.C.</t>
  </si>
  <si>
    <t>2x2 Top Plates</t>
  </si>
  <si>
    <t>2x2 Bottom Plate</t>
  </si>
  <si>
    <t>5/8" Type X Gypsum Board One Side (H=13'-4")</t>
  </si>
  <si>
    <t>S1: 2x2 Wood Stud Chase Wall @ 16 O.C. (H= 14'-0")</t>
  </si>
  <si>
    <t>5/8" Type X Gypsum Board One Side (H= 14'-0")</t>
  </si>
  <si>
    <t>S1: 2x2 Wood Stud Chase Wall @ 16 O.C. (H= 16'-6")_x000D_</t>
  </si>
  <si>
    <t>5/8" Type X Gypsum Board One Side (H=16'-6)</t>
  </si>
  <si>
    <t>S1: 2x6 Wood Stud Interior Wall @ 16 O.C. (H= 14'-0")_x000D_</t>
  </si>
  <si>
    <t>2x6 Wood Stud @ 16 O.C.</t>
  </si>
  <si>
    <t>2x6 Top Plates</t>
  </si>
  <si>
    <t>2x6 Bottom Plate</t>
  </si>
  <si>
    <t>S2: 2x8 Wood Stud Chase Wall @ 16 O.C. (H= 13'-4")</t>
  </si>
  <si>
    <t>2x8 Wood Stud @ 16 O.C.</t>
  </si>
  <si>
    <t>5/8" Type X Moisture Resistant Gypsum Board One Side (H=13'-4)</t>
  </si>
  <si>
    <r>
      <rPr>
        <b/>
        <sz val="11"/>
        <rFont val="Arial"/>
        <family val="2"/>
      </rPr>
      <t>2x4 Wood Stud Chase Wall @ 16" O.C. (H= 14'-0")</t>
    </r>
    <r>
      <rPr>
        <sz val="11"/>
        <rFont val="Arial"/>
        <family val="2"/>
      </rPr>
      <t xml:space="preserve">
- </t>
    </r>
    <r>
      <rPr>
        <b/>
        <sz val="11"/>
        <color rgb="FFFF0000"/>
        <rFont val="Arial"/>
        <family val="2"/>
      </rPr>
      <t>Stud Assumed Need To Be Confirm</t>
    </r>
  </si>
  <si>
    <t>2x2 Acoustical Tile Ceiling</t>
  </si>
  <si>
    <t>Wall Tile (H=4'-0")</t>
  </si>
  <si>
    <t>Paint @ Walls</t>
  </si>
  <si>
    <t>Paint @ Ceiling</t>
  </si>
  <si>
    <t>Paint @ Doors</t>
  </si>
  <si>
    <t>Paint @ Trims</t>
  </si>
  <si>
    <t>7/8" Portland Cement Plaster_x000D_
- 3/8" Scratch Coat Plus 3/8" Brown Coat_x000D_
- 1/8" Brown Coat</t>
  </si>
  <si>
    <t>Exterior Siding
- Details are not provided</t>
  </si>
  <si>
    <t>Downspout Nozzle</t>
  </si>
  <si>
    <t>(4'-0" w x 14'-0" L) Awning</t>
  </si>
  <si>
    <t>42" Grab Bar</t>
  </si>
  <si>
    <t>36" Grab Bar</t>
  </si>
  <si>
    <t>Bobrick Recessed Toilet Tissue/Seat Cover Dispenser_x000D_
- Model: B-3471</t>
  </si>
  <si>
    <t>Bobrick Toilet Tissue Dispenser_x000D_
- Model: B-2721</t>
  </si>
  <si>
    <t>Bobrick Sanitary Napkin Disposal_x000D_
- Model: B-254</t>
  </si>
  <si>
    <t>Bobrick Sanitary Napkin Vending
- Model: B-2706</t>
  </si>
  <si>
    <t>Bobrick Seat Cover Dispenser
- Model: B-4221</t>
  </si>
  <si>
    <t>5'-6"x3'-7" Mirror</t>
  </si>
  <si>
    <t>2'-10"x4'-0" Mirror</t>
  </si>
  <si>
    <t>Bobrick Paper Towel Dispenser/Waste Receptacle_x000D_
- Model: B-396</t>
  </si>
  <si>
    <t>Bobrick Toilet Seat Cover Dispenser_x000D_
- Model: B-301</t>
  </si>
  <si>
    <t>Toilet Partitions (5' H)</t>
  </si>
  <si>
    <t>Pit Frames (Air Compressor)_x000D_
Purchased By: Corp_x000D_
Installed By: Vendor_x000D_
Vendor: Bear Services</t>
  </si>
  <si>
    <t>Oil Seperator_x000D_
Purchased By: GC_x000D_
Installed By: GC</t>
  </si>
  <si>
    <t>Rolling Drain Pans (Coolar Tank)_x000D_
Purchased By: Corp_x000D_
Installed By: Vendor_x000D_
Vendor: Bear Services</t>
  </si>
  <si>
    <t>Coolant Machine_x000D_
Purchased By: Corp_x000D_
Installed By: Vendor</t>
  </si>
  <si>
    <t>Podium Work Stations (Refrigerator)_x000D_
Purchased By: Corp_x000D_
Installed By: Operations</t>
  </si>
  <si>
    <t>Computers_x000D_
Purchased By: Corp_x000D_
Installed By: Operations</t>
  </si>
  <si>
    <t>Computer Monitors_x000D_
Purchased By: Corp_x000D_
Installed By: Operations</t>
  </si>
  <si>
    <t>1'-6" x 1'-8" Open Hanging Shelf</t>
  </si>
  <si>
    <t>1'-6" x 3'-4" Open Hanging Shelf</t>
  </si>
  <si>
    <t>2'-4" Wide x 1'-10" High x 2'-0" Deep Double Leaf Plastic Laminate Base Cabinet w/ Melamine Adjustable Shelf over 3/4" Plywood Substrate</t>
  </si>
  <si>
    <t>3'-0" Wide x 1'-11" High x 2'-0" Deep Double Leaf Plastic Laminate Upper Cabinet w/ Melamine Adjustable Shelf over 3/4" Plywood Substrate</t>
  </si>
  <si>
    <t>3'-0" Wide x 2'-7" High x 2'-0" Deep Double Leaf Plastic Laminate Base Cabinet over 3/4" Plywood Substrate</t>
  </si>
  <si>
    <t>1'-2" Wide x 1'-10" High x 2'-0" Deep Single Leaf Plastic Laminate Base Cabinet w/ Melamine Adjustable Shelf over 3/4" Plywood Substrate</t>
  </si>
  <si>
    <t>1'-0" Wide x 6" High x 2'-0" Deep Melamine Drawer over 3/4" Plywood Substrate</t>
  </si>
  <si>
    <t>2'-0" Dia x 3'-0" High Wood KEG Barrels 
OFCI</t>
  </si>
  <si>
    <t>1'-1" Deep Melamine Fixed Shelves over 3/4" Plywood Substrate</t>
  </si>
  <si>
    <t>Recessed Drink Rail @ Exterior Countertop</t>
  </si>
  <si>
    <t>12" Deep Wood Shelving w/ Support Brackets</t>
  </si>
  <si>
    <t xml:space="preserve">3 1/2" Wood Fascia Panel @ Millwork </t>
  </si>
  <si>
    <t>Plastic Laminate Panels</t>
  </si>
  <si>
    <t>Plastic Laminate Finish @ Seating</t>
  </si>
  <si>
    <t xml:space="preserve">Fabric Wrapped Removable Back Cushion w/ Medium Density Foam </t>
  </si>
  <si>
    <t xml:space="preserve">Fabric Wrapped Permanent Seat Cushion w/ High Density Foam </t>
  </si>
  <si>
    <t xml:space="preserve">4" High Quartz Backsplash </t>
  </si>
  <si>
    <t>QZ-1: Quartz Countertop @ Exterior Countertop
 - Mfr: Wilsonart 
 - Style:  Grey Lake Q1009
 - Color:  Matte</t>
  </si>
  <si>
    <t>1/2" Cold Water Pipe</t>
  </si>
  <si>
    <t>1/2" Cold Water UG</t>
  </si>
  <si>
    <t>1" Cold Water Pipe</t>
  </si>
  <si>
    <t>1-1/4" Cold Water Pipe</t>
  </si>
  <si>
    <t>3/4" Cold Water Pipe</t>
  </si>
  <si>
    <t>1/2"" Hot Water Pipe</t>
  </si>
  <si>
    <t>3/4" Hot Water Pipe</t>
  </si>
  <si>
    <t>2" Sanitary Waste Pipe</t>
  </si>
  <si>
    <t>1-1/2" Sanitary Waste Pipe</t>
  </si>
  <si>
    <t>3" Sanitary Waste Pipe</t>
  </si>
  <si>
    <t>4" Sanitary Waste Pipe</t>
  </si>
  <si>
    <t>2" Vent Pipe</t>
  </si>
  <si>
    <t>1-1/2" Vent Pipe</t>
  </si>
  <si>
    <t>4" Vent Through Roof</t>
  </si>
  <si>
    <t>WC: Water Closet, Tank Type, Floor Mounted, ADA_x000D_
- Mfg.: Kohler_x000D_
- Model: Highline K-3519</t>
  </si>
  <si>
    <t>UR: Urinal, Wall Hung, Batt IR Sensor, ADA_x000D_
- Mfg.: Kohler_x000D_
- Model: Dexter K-5452-ET</t>
  </si>
  <si>
    <t>LAV: Lavatory, Wall Mount, 21 x 18" , Metering Faucet, ADA_x000D_
- Mfg.: Kohler_x000D_
- Model: Kingston K-2005</t>
  </si>
  <si>
    <t>B-Sink: Break Sink, 19Lx19W" , ADA, Gooseneck_x000D_
- Mfg.: Elkay_x000D_
- Model: LRAD1919</t>
  </si>
  <si>
    <t>DF: Drinking Fountain 8gal, Elkay, ADA_x000D_
- Mfg.: Elkay_x000D_
- Model: EZSTL8C</t>
  </si>
  <si>
    <t>FD: Floor Drain, Prime-Eze_x000D_
- Mfg.: JR Smith_x000D_
- Model: 2005Y-A-P050</t>
  </si>
  <si>
    <t>WCO: Wall Clean Out_x000D_
- Mfg.: Zum_x000D_
- Model: SUPERMO ZN-1446</t>
  </si>
  <si>
    <t>WH: Water Heater, 30gal, 3kw, lowboy_x000D_
- Mfg.: A.O.Smith_x000D_
- Model: DEL-30</t>
  </si>
  <si>
    <t>Floor Sink</t>
  </si>
  <si>
    <t>Plumbing Fittings &amp; Valves</t>
  </si>
  <si>
    <t>90 Degree Elbow</t>
  </si>
  <si>
    <t>45 Degree Elbow</t>
  </si>
  <si>
    <t>Tee Fitting</t>
  </si>
  <si>
    <t>Y-T Fitting</t>
  </si>
  <si>
    <t>Cross Tee Fitting</t>
  </si>
  <si>
    <t>SOV: Shut- Off-Valve</t>
  </si>
  <si>
    <t>PRV: Pressure Reducing Valve</t>
  </si>
  <si>
    <t>Trap Primer</t>
  </si>
  <si>
    <t>4" BCO</t>
  </si>
  <si>
    <t>6" Flexible Dia Duct</t>
  </si>
  <si>
    <t>8" Flexible Dia Duct</t>
  </si>
  <si>
    <t>10" Flexible Dia Duct</t>
  </si>
  <si>
    <t>12" Flexible Dia Duct</t>
  </si>
  <si>
    <t>14" Flexible Dia Duct</t>
  </si>
  <si>
    <t>6" Dia Duct</t>
  </si>
  <si>
    <t>8" Dia Duct</t>
  </si>
  <si>
    <t>10" Dia Duct</t>
  </si>
  <si>
    <t>12" Dia Duct</t>
  </si>
  <si>
    <t>14" Dia Duct</t>
  </si>
  <si>
    <t>16" Dia Duct</t>
  </si>
  <si>
    <t>16" x 16" Rectangular Duct</t>
  </si>
  <si>
    <t>20" x 20" Rectangular Duct</t>
  </si>
  <si>
    <t>Refrigerant Pipe_x000D_
- Provide Pipe Insulation Per Title 24 Energy Code (Table 120.3-A)</t>
  </si>
  <si>
    <t>Fittings/Bends/Transitions</t>
  </si>
  <si>
    <t>45 Degree Bend</t>
  </si>
  <si>
    <t>90 Degree Bend</t>
  </si>
  <si>
    <t>90 Degree Square- Throated Elbow w/ Turning Vanes</t>
  </si>
  <si>
    <t>Duct Transition</t>
  </si>
  <si>
    <t>End Cap</t>
  </si>
  <si>
    <t>Flexible Duct Transition</t>
  </si>
  <si>
    <t>Radius Tee</t>
  </si>
  <si>
    <t>Grilles/Diffusers/Registers</t>
  </si>
  <si>
    <t>A1: 12" Supply Diffuser (400 CFM)
- Mfg.: R-OMNI (Round Plaque
- Model: TITUS</t>
  </si>
  <si>
    <t>B1: 12" x 12" Supply Diffuser (150 CFM)_x000D_
- Mfg.: Omni (Square Plaque)_x000D_
- Model : TITUS</t>
  </si>
  <si>
    <t>B2: 24" x 24" Supply Diffuser (200 CFM)_x000D_
- Mfg.: Omni (Square Plaque)_x000D_
- Model: TITUS</t>
  </si>
  <si>
    <t>B2: 24" x 24" Supply Diffuser (250 CFM)_x000D_
- Mfg.: Omni (Square Plaque)_x000D_
- Model: TITUS</t>
  </si>
  <si>
    <t>B2: 24" x 24" Supply Diffuser (275 CFM)_x000D_
- Mfg.: Omni (Square Plaque)_x000D_
- Model: TITUS</t>
  </si>
  <si>
    <t>B2: 24" x 24" Supply Diffuser (300 CFM)_x000D_
- Mfg.: Omni (Square Plaque)_x000D_
- Model: TITUS</t>
  </si>
  <si>
    <t>B3 : 24" x 24" Supply Diffuser (400 CFM)_x000D_
- Mfg.: Omni (Square Plaque)_x000D_
- Model: TITUS</t>
  </si>
  <si>
    <t>C1: 24" x 24" Supply Diffuser (170 CFM)_x000D_
- Mfg.: Omni (Square Plaque)_x000D_
- Model: TITUS</t>
  </si>
  <si>
    <t>C1: 24" x 24" Supply Diffuser (190 CFM)_x000D_
- Mfg.: Omni (Square Plaque)_x000D_
- Model: TITUS</t>
  </si>
  <si>
    <t>C2: 24" x 24"  Supply Diffuser (340 CFM)_x000D_
- Mfg.: Omni (Square Plaque)_x000D_
- Model: TITUS</t>
  </si>
  <si>
    <t>C3: 24" x 24" Supply Diffuser (420 CFM)_x000D_
- Mfg.: Omni (Square Plaque)_x000D_
- Model: TITUS</t>
  </si>
  <si>
    <t>C3: 24" x 24" Supply Diffuser (400 CFM)_x000D_
- Mfg.: Omni (Square Plaque)_x000D_
- Model: TITUS</t>
  </si>
  <si>
    <t>C3: 24" x 24" Supply Diffuser (600 CFM)_x000D_
- Mfg.: Omni (Square Plaque)_x000D_
- Model: TITUS</t>
  </si>
  <si>
    <t>D1: 6" x 16" Supply Diffuser (250 CFM)_x000D_
- Mfg.: S301FS (3/4" Double Deflection)_x000D_
- Model: TITUS</t>
  </si>
  <si>
    <t>E1: 12" x 12" Exhaust Grille (150 CFM)_x000D_
- Mfg.: 350RS (3/4" Fixed Deflection)_x000D_
- Model: TITUS</t>
  </si>
  <si>
    <t>E2: 12" x 50" Return Grille_x000D_
- Mfg.:  350RS (3/4" Fixed Deflection)_x000D_
- Model: TITUS</t>
  </si>
  <si>
    <t>F1: 24" x 24" Return Grille_x000D_
- Mfg.: 45F_x000D_
- Model: TITUS</t>
  </si>
  <si>
    <t>G1: 24" x 24" Return Grille_x000D_
* Mfg.: 45F_x000D_
- Model: TITUS</t>
  </si>
  <si>
    <t>Dampers</t>
  </si>
  <si>
    <t>Volume Damper</t>
  </si>
  <si>
    <t>12" x 12" Fire Smoke Damper</t>
  </si>
  <si>
    <t>Sensors</t>
  </si>
  <si>
    <t>Smoke Detector</t>
  </si>
  <si>
    <t>Thermostat Shall Be Programmable &amp; T-24 Code Compliant</t>
  </si>
  <si>
    <t>Fans</t>
  </si>
  <si>
    <t>Up- Blast Mushroom Exhaust Fan (800CFM)
- Mfg.: Cook
- Model No: 120R2
- w/ BackdraLF Damper &amp; Bid Screen</t>
  </si>
  <si>
    <t>Units</t>
  </si>
  <si>
    <t>CU-1: Condensate Unit_x000D_
- Mfg.: Samsung_x000D_
- Model No: AC048BXADCH/AA(CXH48ADB)</t>
  </si>
  <si>
    <t>CU-2: Condensate Unit_x000D_
- Mfg.: Samsung_x000D_
- Model No: AC048BXADCH/AA(CXH48ADB)</t>
  </si>
  <si>
    <t>CU-3: Condensate Unit_x000D_
- Mfg.: Samsung_x000D_
- Model No:  AC048BXADCH/AA (CXH48ADB)</t>
  </si>
  <si>
    <t>CU-4: Condensate Unit_x000D_
- Mfg.: Samsung_x000D_
- Model No: AC048BXADCH/AA	(CXH48ADB)</t>
  </si>
  <si>
    <t>CU-5: Condensate Unit_x000D_
- Mfg.: Samsung_x000D_
- Model No: AC048BXADCH/AA	(CXH48ADB)</t>
  </si>
  <si>
    <t>CU-6: Condensate Unit_x000D_
- Mfg.: Samsung_x000D_
- Model No: AC036BXADCH/AA(CXH36ADB)</t>
  </si>
  <si>
    <t>CU-7: Condensate Unit_x000D_
- Mfg.: Samsung_x000D_
- Model No: AC036BXADCH/AA (CXH36ADB)</t>
  </si>
  <si>
    <t>FCU-1: Fain Coil Unit_x000D_
- Mfg.: Samsung_x000D_
- Model No: AC048BNHDCH/AA(CNH48HDB)_x000D_
_x000D_
1: Provide Secondary Drain Pan w/ Condensate Float Switch_x000D_
2: Fan Coil Equipped w/ 2x(24"x12"x4") MER_13 Filter_x000D_
3: Provide Smoke Detector_x000D_
4: Provide Back- DraLF Damper</t>
  </si>
  <si>
    <t>FCU-2: Fain Coil Unit_x000D_
- Mfg.: Samsung_x000D_
- Model No: AC048BNHDCH/AA(CNH48HDB)_x000D_
1: Provide Secondary Drain Pan w/ Condensate Float Switch_x000D_
2: Fan Coil Equipped w/ 2x(24"x12"x4") MER_13 Filter_x000D_
3: Provide Smoke Detector_x000D_
4: Provide Back- DraLF Damper</t>
  </si>
  <si>
    <t>FCU-3: Fain Coil Unit_x000D_
- Mfg.: Samsung_x000D_
- Model No: AC048BNHDCH/AA(CNH48HDB)_x000D_
1: Provide Secondary Drain Pan w/ Condensate Float Switch_x000D_
2: Fan Coil Equipped w/ 2x(24"x12"x4") MER_13 Filter_x000D_
3: Provide Smoke Detector_x000D_
4: Provide Back- DraLF Damper</t>
  </si>
  <si>
    <t>FCU-4: Fain Coil Unit_x000D_
- Mfg.: Samsung_x000D_
- Model No: AC048BNHDCH/AA(CNH48HDB_x000D_
1: Provide Secondary Drain Pan w/ Condensate Float Switch _x000D_
2: Fan Coil Equipped w/ 2x(24"x12"x4") MER_13 Filter_x000D_
3: Provide Smoke Detector_x000D_
4: Provide Back- DraLF Damper</t>
  </si>
  <si>
    <t>FCU-5: Fain Coil Unit_x000D_
- Mfg.: Samsung_x000D_
- Model No: AC048BNHDCH/AA(CNH48HDB)_x000D_
1: Provide Secondary Drain Pan w/ Condensate Float Switch_x000D_
2: Fan Coil Equipped w/ 2x(24"x12"x4") MER_13 Filter_x000D_
3: Provide Smoke Detector_x000D_
4: Provide Back- DraLF Damper</t>
  </si>
  <si>
    <t>FCU-6: Fain Coil Unit_x000D_
- Mfg.: Samsung_x000D_
- Model No: AC036BNHDCH/AA(CNH36HDB)_x000D_
1: Provide Secondary Drain Pan w/ Condensate Float Switch_x000D_
2: Fan Coil Equipped w/ 2x(24"x12"x4") MER_13 Filter_x000D_
3: Provide Smoke Detector_x000D_
4: Provide Back- DraLF Damper</t>
  </si>
  <si>
    <t>FCU-7: Fain Coil Unit_x000D_
- Mfg.: Samsung_x000D_
- Model No: AC036BNHDCH/AA(CNH36HDB) _x000D_
1: Provide Secondary Drain Pan w/ Condensate Float Switch_x000D_
2: Fan Coil Equipped w/ 2x(24"x12"x4") MER_13 Filter_x000D_
3: Provide Smoke Detector_x000D_
4: Provide Back- DraLF Damper</t>
  </si>
  <si>
    <t xml:space="preserve">Condenser Platform Shall Be 6" Tall </t>
  </si>
  <si>
    <t>20" x 20" Ventilation Air Intake_x000D_
- Provide Bird Screen_x000D_
- Provide Manual Damper &amp; Back- DraLF Damper</t>
  </si>
  <si>
    <t>Wire</t>
  </si>
  <si>
    <t>A1: Westgate SCX Series 4FT Led Linear_x000D_
- Mfg.: Westgate_x000D_
- Model: SCX-4FT-40W-MCT4-D</t>
  </si>
  <si>
    <t>A1EM: Westgate SCX Series 4FT Led Linear w/ 90 Minute Emergency Battery Back Up_x000D_
- Mfg.: Westgate_x000D_
- Model: SCX-4FT-40W-MCT4-D + OPT-EM-CM1INT (ELB-XX48 EMERGENCY LED DRIVER/BATTERY)</t>
  </si>
  <si>
    <t>A2: Westgate SCX Series 4FT Led Linear_x000D_
- Mfg.: Westgate_x000D_
- Model: SCX-4FT-40W-MCT4-D</t>
  </si>
  <si>
    <t>B: Westgate SCX Series 2FT Led WYE Linear_x000D_
- Mfg.: Westgate_x000D_
- Model: SCX-Y2FT-60W-MCT4-D</t>
  </si>
  <si>
    <t>BEM: Westgate SCX Series 2FT Led WYE Linear w/ 90 Minute Emergency Battery Back Up_x000D_
- Mfg.: Westgate_x000D_
- Model: SCX-Y2FT-60W-MCT4-D + OPT-EM-CM1NT (ELB-XX48 EMERGENCY LED DRIVE/BATTERY</t>
  </si>
  <si>
    <t>C: Westgate TE RSL Series 4" Led Ultra Slim Downlight w/ 90 Minute Emergency Battery Back Up_x000D_
- Mfg.: Westgate_x000D_
- Model: LSS-4FT-34W-MCTP</t>
  </si>
  <si>
    <t>CEM: Westgate TE RSL Series 4" Led Ultra Slim Downlight w/ 90 Minute Emergency Battery Back Up_x000D_
- Mfg.: Westgate_x000D_
- Model:RSL-MCT5 + OPT-EM-DL1EXT (ELB-XX48 EMERGENCY LED DRIVE/BATTERY)</t>
  </si>
  <si>
    <t>D: Westgate Less Series 4FT Led Strip_x000D_
- Mfg.: Westgate_x000D_
- Model: LSS SERIES 4FT LED STRIP</t>
  </si>
  <si>
    <t>E: Westgate LRS-J Series Led Wall Sconce_x000D_
- Mfg.: Westgate_x000D_
- Model: LRS-J1S-MCT-C90-BN</t>
  </si>
  <si>
    <t>X: Lithonia EDGR Led  Exit Sign w/ 90 Minute Battery Back Up_x000D_
- Mfg.: Lithonia_x000D_
- Model: EDGR-1-G-EL</t>
  </si>
  <si>
    <t>Duplex Receptacle (GFI, WP)</t>
  </si>
  <si>
    <t>Ceiling Receptacle At Window</t>
  </si>
  <si>
    <t>Duplex Receptacle (GFI)</t>
  </si>
  <si>
    <t>Half Switched Receptacle</t>
  </si>
  <si>
    <t>Dedicated Receptacle</t>
  </si>
  <si>
    <t>Quad Receptacle</t>
  </si>
  <si>
    <t>Quad Receptacle (GFI)</t>
  </si>
  <si>
    <t>Junction Box</t>
  </si>
  <si>
    <t>Single Pole Switch</t>
  </si>
  <si>
    <t>Fused Disconnect Switch</t>
  </si>
  <si>
    <t>Motor Rated Toggle Switch</t>
  </si>
  <si>
    <t>Dimmer Switch</t>
  </si>
  <si>
    <t>Dimmer Switch (Dabc)</t>
  </si>
  <si>
    <t>Dimmer Switch (Ddef)</t>
  </si>
  <si>
    <t>Dimmer Switch (Dgh)</t>
  </si>
  <si>
    <t>3 Way Dimmer Switch</t>
  </si>
  <si>
    <t>2-Pole Fused Disconnect Switch Nema 1250V 30 AMP (Waterproof)</t>
  </si>
  <si>
    <t>2-Pole Fused Disconnect Switch Nema 1600V 30P (Waterproof)</t>
  </si>
  <si>
    <t>Occupancy Sensor</t>
  </si>
  <si>
    <t>Panel HA
- Volts (L-L): 480V
- Phase: 3PH
- Wire: 3W
- Bus: 200A</t>
  </si>
  <si>
    <t>Panel LA
- Volts (L-N): 120V
- Volts (L-L): 208V
- Phase: 3PH
- Wire: 4W
- Bus: 400A</t>
  </si>
  <si>
    <t>Breaker</t>
  </si>
  <si>
    <t>1 Pole Breaker (20 Amp)</t>
  </si>
  <si>
    <t>1 Pole Breaker (40 Amp)</t>
  </si>
  <si>
    <t>2 Pole Breaker (15 Amp)</t>
  </si>
  <si>
    <t>2 Pole Breaker (40 Amp)</t>
  </si>
  <si>
    <t>3 Pole Breaker (20 Amp)</t>
  </si>
  <si>
    <t>3 Pole Breaker (30 Amp)</t>
  </si>
  <si>
    <t>3 Pole Breaker (15 Amp)</t>
  </si>
  <si>
    <t>3 Pole Breaker (150 Amp)</t>
  </si>
  <si>
    <t>Low Voltage</t>
  </si>
  <si>
    <t>Data Receptacle</t>
  </si>
  <si>
    <t>Allowances</t>
  </si>
  <si>
    <t>Allowances For Wiring &amp; Conduit (7352.21 SF)
(3/4" Conduit (2)#10, (1)# GND : 4.58 LF
Wiring &amp; Conduit: 10.16 LF
3 Wire: 1534.3 LF)</t>
  </si>
  <si>
    <t>Misc. Items</t>
  </si>
  <si>
    <t>Plug Load Controller</t>
  </si>
  <si>
    <t>TV</t>
  </si>
  <si>
    <t>Power Pack</t>
  </si>
  <si>
    <t>In-Ground Pull Box</t>
  </si>
  <si>
    <t>Time Clock</t>
  </si>
  <si>
    <t>Photocell Control</t>
  </si>
  <si>
    <t>Transformer 112.5KVA XFMR "TA"</t>
  </si>
  <si>
    <t>Electrical Site Plan</t>
  </si>
  <si>
    <t>Light Fixtures</t>
  </si>
  <si>
    <t>F: Westgate Lfx-Lg Series Led Area Light_x000D_
1. Fixture_x000D_
- Mfg.: LFX_x000D_
Model: LG-50-150W-30K_x000D_
2. Integral Motion Sensor_x000D_
- Mfg.: OPT_x000D_
- Model: SEN-3MR-3_x000D_
3. Shroud_x000D_
- Mfg.: LF_x000D_
Model: SHROUD-A_x000D_
4. Programming Remote_x000D_
- Mfg.: WEC_x000D_
- Model: 8RC</t>
  </si>
  <si>
    <t>G: Dazuma Lighting 98" Cylinder Path Post Lamp_x000D_
- Mfg.: Dazuma_x000D_
- Model: LI000952-04B</t>
  </si>
  <si>
    <t>H: SPJ Lighting Low Voltage Path Light Bollard_x000D_
- Mfg.: SPJ Lighting_x000D_
- Model: SPJ-TW1-15-_-1.5W-105-2700K-8-15V</t>
  </si>
  <si>
    <t>J: SPJ Lighting Mr. Universe Low Voltage Directional Light_x000D_
- Mfg.: SPJ Lighting_x000D_
- Model: MR. UNIVERSE</t>
  </si>
  <si>
    <t>k: SPJ Lighting Mr. Universe Low Voltage Light_x000D_
- Mfg.: SPJ Lighting_x000D_
- Model: SPJ-MW1000 P-SH-MBR-6W-WIDE ANGLE FLOOD-300-2700K-8-15V_x000D_
Note:_x000D_
Low Voltage Landscape Lighting _x000D_
- Mfg.: FX Lighting_x000D_
- Model: PX-600-TPS-SS</t>
  </si>
  <si>
    <t>L: SPJ Lighting LI'L Beast Low Voltage Directional Light_x000D_
- Mfg.: SPJ Lighting_x000D_
- Model: LI'LBEAST</t>
  </si>
  <si>
    <t>M: SPJ Lighting Titan Low Voltage Directional Light_x000D_
- Mfg.: SPJ Lighting_x000D_
- Model: TITAN-MBR-6W-WIDE ANGLE FLOOD-300-2700K-12-15V</t>
  </si>
  <si>
    <t>UW: SPJ Lighting Low Voltage Adjustable Under Water Light_x000D_
- Mfg.: SPJ Lighting_x000D_
- Model: SPJ13-14FM-SB-3W-SPOT-200-2700K-8-15V</t>
  </si>
  <si>
    <t>WW: SPJ Lighting Low Voltage Wall Wash Light_x000D_
- Mfg.: SPJ Lighting_x000D_
- Model: SPJ-LSL-12-MBR-3W-300-2700K-9-15V</t>
  </si>
  <si>
    <t>Electrical Roof Plan</t>
  </si>
  <si>
    <t>2-Pole Fused Disconnect Switch (Waterproof)</t>
  </si>
  <si>
    <t>Rough Grading</t>
  </si>
  <si>
    <t>Cut</t>
  </si>
  <si>
    <t>Fill &amp; Import</t>
  </si>
  <si>
    <t>6" PVC Stormdrain Pipe</t>
  </si>
  <si>
    <t>Excavation for Trenching</t>
  </si>
  <si>
    <t>Backfill for Trenching</t>
  </si>
  <si>
    <t>4" Perforated PVC Storm Strain Pipe</t>
  </si>
  <si>
    <t>4" PVC Storm Strain Pipe</t>
  </si>
  <si>
    <t>Drain Items</t>
  </si>
  <si>
    <t>6" x 6" Area Drain</t>
  </si>
  <si>
    <t>Atrium Drain</t>
  </si>
  <si>
    <t>4" Dia PVC Overflow Drain w/ Atrium Gate Inlet or Equivalent</t>
  </si>
  <si>
    <t>12" x 12" Catch Basin</t>
  </si>
  <si>
    <t>Catch Basin</t>
  </si>
  <si>
    <t>Pavements</t>
  </si>
  <si>
    <t>AC Pavement Over Base or Overlay AC Pavement Per Soils Report</t>
  </si>
  <si>
    <t>LID Stormwater Floe Thru Planter Box or Rain Garden Bioinfiltration System</t>
  </si>
  <si>
    <t>Permeable Pavers_x000D_
- 3/8" Washed Gravel/ Wash Sand_x000D_
- 1/2" to 1/2" Washed Gravel</t>
  </si>
  <si>
    <t>Permeable Pavers w/ Underlying Infiltration Trench_x000D_
- 3/8" Washed Gravel/ Wash Sand_x000D_
- 1/2" to 1/2" Washed Gravel</t>
  </si>
  <si>
    <t>Impervious Concrete Hardscape</t>
  </si>
  <si>
    <t>Ramps</t>
  </si>
  <si>
    <t>Curb Ramp</t>
  </si>
  <si>
    <t>Pavement Marking</t>
  </si>
  <si>
    <t>4" Van Accessible Parking Space Striping (Blue Painted)</t>
  </si>
  <si>
    <t>No Parking Diagonal Parking Striping (White)</t>
  </si>
  <si>
    <t>Handicapped Strips</t>
  </si>
  <si>
    <t>Curb &amp; Gutter</t>
  </si>
  <si>
    <t>3" Rolled Concrete Curb _x000D_
- #4 Longitudinal Bar</t>
  </si>
  <si>
    <t>6" Concrete Curb Reinf. w/_x000D_
- #4 T &amp; B Cont., (Horiz) &amp; #4 @ 16" O,C (Vert)</t>
  </si>
  <si>
    <t>Signage</t>
  </si>
  <si>
    <t>24" Dia "No Dumping" Stencil to be Applied at all Catch Basin &amp; Area Drains</t>
  </si>
  <si>
    <t>International Symbol of Accessibility (3'-0" x 3'-0")</t>
  </si>
  <si>
    <t>12" No Parking Lettering (White Painted)</t>
  </si>
  <si>
    <t>Handicap Parking &amp; Van Accessible Sign
- Min 70" Sq. Reflectorized Sign Permanently Posted Immediately Adjacent to &amp; Visible from Each Stall or Space With is a in White on a Dark Blue Background. Bolt to Steel Pipe w/ 3/8" Cadmium Plated Bolts, Nuts &amp; Washers
- "Minimum Fine $250" Shall be Included Below Isa As Either an Additional Sign or Additional Language
- Where Van Accessible Space Occurs (6" x 1'-0") 
- 17" x 22" Additional Sign Located in Conspicuous Location
- 2" Dia Steel Pipe, Extend into Con. Filled Pipe 1'-9". Provide Welded Water-Tight Cap. Prime &amp; Painted: White
- 2-1/2" Dia Galv. Pipe Sleeve, Tack Weld to Pipe As Required</t>
  </si>
  <si>
    <t>(1'-6" Dia. x 2'-0" H) Concrete Signage Footing Reinf. w/</t>
  </si>
  <si>
    <t>12'-0" Directional Arrow</t>
  </si>
  <si>
    <t>Save &amp; Protect City Sign</t>
  </si>
  <si>
    <t>Save &amp; Protect "Park  &amp;  Ride" City Sign</t>
  </si>
  <si>
    <t>Site Work</t>
  </si>
  <si>
    <t>(4'-0" x 4'-0") Tree Well</t>
  </si>
  <si>
    <t xml:space="preserve">Existing Asphalt Parking Lot to be Recoated &amp; Restriped w/ New Parking Layout </t>
  </si>
  <si>
    <t>Playground Area_x000D_
- Details Are Not Given</t>
  </si>
  <si>
    <t>BMP Rain Garden 
- Rain Garden Used As Infiltration Shall not be Permitted in Areas Designated As Liquefaction or Hillside Grading Areas &amp; on Slopes That Exceeds 30%
- Edge of Rain Garden Must Meet Infiltration Setbacks Per Labs Infiltration Bulletin
- Direct Overflow Discharge Per Bureau of Engineering &amp; Building &amp; Safety Requirements</t>
  </si>
  <si>
    <t>Kn:30: Install Vapor Barrier Between Existing Building &amp; Proposed Concrete</t>
  </si>
  <si>
    <t>Kn#12: Sawcut &amp; Join</t>
  </si>
  <si>
    <t>Block Wall (H=6'-0")</t>
  </si>
  <si>
    <t>Retaining Wall (H=6'-0")</t>
  </si>
  <si>
    <t>Erosion Control</t>
  </si>
  <si>
    <t>Detectable Warning (I.E Truncated Domes) Color Federal Yellow</t>
  </si>
  <si>
    <t>Grade Swale 1% Min Slope (2500 PSI PCC)
- Compacted Subgrade</t>
  </si>
  <si>
    <t>Street Lamp 
- Mfg.: Westgate
- Model: LFX-LG-50-150W</t>
  </si>
  <si>
    <t>Street Lamp</t>
  </si>
  <si>
    <t>Cell Tower</t>
  </si>
  <si>
    <t>Bench (By Owner)</t>
  </si>
  <si>
    <t>Sanctuary Mechanical Equipment</t>
  </si>
  <si>
    <t>Landscape</t>
  </si>
  <si>
    <t>Trees</t>
  </si>
  <si>
    <t>Botanical Name: Lagerstroemia Indica_x000D_
- Common Name: Crepe Myrtle_x000D_
- Size: 24" Box</t>
  </si>
  <si>
    <t>Botanical Name: Arbutus "Marina" Multi_x000D_
- Common Name: Arbutus_x000D_
- Size: 36" Box</t>
  </si>
  <si>
    <t>Botanical Name: Pyrus Kawakamii_x000D_
- Common Name: Evergreen Pear Tree_x000D_
- Size: 36" Box</t>
  </si>
  <si>
    <t>Botanical Name: Cupaniopsis Anacardioides_x000D_
- Common Name: Carrotwood Tree_x000D_
- Size: 48" Box</t>
  </si>
  <si>
    <t>Botanical Name: Parkinsonia Aculeate_x000D_
- Common Name: Mexican Palo Verde_x000D_
- Size: 84" Box</t>
  </si>
  <si>
    <t>Botanical Name: Pinus Canariensis_x000D_
- Common Name: Canary Island Pine_x000D_
- Size: 72" Box</t>
  </si>
  <si>
    <t>Ornamental Shrubs</t>
  </si>
  <si>
    <t>25: Botanical Name: Rhaphiolepis Umbellate "Minor"_x000D_
- Common Name: Indian Hawthorn_x000D_
- Size: 5 GAL</t>
  </si>
  <si>
    <t>26: Botanical Name: Carex Pregracilis_x000D_
- Common Name: California Field Sedge_x000D_
- Size: 5 GAL</t>
  </si>
  <si>
    <t>27: Botanical Name: Juncus Patens_x000D_
- Common Name: California Gray Rush_x000D_
- Size: 5 GAL</t>
  </si>
  <si>
    <t>28: Botanical Name: Arctostaphylos "Emerald Carpet"_x000D_
- Common Name: Carpet Manzanita_x000D_
- Size: 5 GAL</t>
  </si>
  <si>
    <t>24: Botanical Name: Leucadendron "Safari Sunset"_x000D_
- Common Name: Safari Conebush_x000D_
- Size: 15 GAL</t>
  </si>
  <si>
    <t>23: Botanical Name: Coreopsis Lanceolate_x000D_
- Common Name: Lanceleaf Coreopsis_x000D_
- Size: 5 GAL</t>
  </si>
  <si>
    <t>22: Botanical Name: Leonotis Leonurus_x000D_
- Common Name: Lion's Tail_x000D_
- Size: 15 GAL</t>
  </si>
  <si>
    <t>8: Botanical Name: Dianella Revolita "Baby Bliss"_x000D_
- Common Name: Baby Bliss Flax Lily_x000D_
- Size: 15 GAL</t>
  </si>
  <si>
    <t>9: Botanical Name: Lemus Condensates "Canyon Prince"_x000D_
- Common Name: Canyon Prince Wild Rye_x000D_
- Size: 15 GAL</t>
  </si>
  <si>
    <t>7: Botanical Name: Salvia Waverly_x000D_
- Common Name: Waverly Salvia_x000D_
- Size: 15 GAL</t>
  </si>
  <si>
    <t>4: Botanical Name: Kalanchoe Lucia_x000D_
- Common Name: Paddle Paint _x000D_
- Size: 15 GAL</t>
  </si>
  <si>
    <t>1: Botanical Name: Olea European "Montra"_x000D_
- Common Name: Little Ollie Dwarf Olive_x000D_
- Size: 15 GAL</t>
  </si>
  <si>
    <t>5: Botanical Name: Agave Attenuate_x000D_
- Common Name: Fox Tail Agave_x000D_
- Size: 15 GAL</t>
  </si>
  <si>
    <t>2: Botanical Name: Limonium Prezi_x000D_
- Common Name: Sea Lavender   _x000D_
- Size: 15 GAL</t>
  </si>
  <si>
    <t>3: Botanical Name: Aeonium "Mint Saucer"_x000D_
- Common Name: Green Aeonium_x000D_
- Size: 15 GAL</t>
  </si>
  <si>
    <t>10: Botanical Name: Miscanthus Sieneses "Morning Light"_x000D_
- Common Name: Morning Light Maiden Grass_x000D_
- Size: 15 GAL</t>
  </si>
  <si>
    <t>12: Botanical Name: Rhaphiolepis "Ballerina"_x000D_
- Common Name: NCN_x000D_
- Size: 5 GAL</t>
  </si>
  <si>
    <t>13: Botanical Name: Agapanthus_x000D_
- Common Name: Lily of the Nile_x000D_
- Size: 5 GAL</t>
  </si>
  <si>
    <t>14: Botanical Name: Nandina Domestic "Fire Power"_x000D_
- Common Name: Dwarf Heavenly Bamboo_x000D_
- Size: 5 GAL</t>
  </si>
  <si>
    <t>16: Botanical Name: Clivia Miniata_x000D_
- Common Name: NCN_x000D_
- Size: 5 GAL</t>
  </si>
  <si>
    <t>15: Botanical Name: Aloe Arborescens_x000D_
- Common Name: Torch-Aloe_x000D_
- Size: 15 Gal</t>
  </si>
  <si>
    <t>19: Botanical Name: Podocarpus Graciliar_x000D_
- Common Name: Fern Pine_x000D_
- Size: 15 GAL</t>
  </si>
  <si>
    <t>17: Botanical Name: Coreopsis Maritima_x000D_
- Common Name: NCN_x000D_
- Size: 5 GAL</t>
  </si>
  <si>
    <t>Groundcovers</t>
  </si>
  <si>
    <t>Botanical Name: Senecio Mandrliscae_x000D_
- Common Name: Blue Chalksticks_x000D_
- Size: Flats</t>
  </si>
  <si>
    <t>At-Grade Infiltration Planters</t>
  </si>
  <si>
    <t>Irrigation</t>
  </si>
  <si>
    <t>Pipes</t>
  </si>
  <si>
    <t>1" Mainline for Hose Bib
- Mfg.: PVC
- Model: SCH 40
- SCH 40 Solvent Weld</t>
  </si>
  <si>
    <t>1" Lateral Line_x000D_
- Mfg.: PVC_x000D_
- Model: SCH 40</t>
  </si>
  <si>
    <t>1/2" Polyethylene Tubing w/ Rain Bird 700-CF-21 Compression Flush Cap at Each End_x000D_
- Mfg.: Rain Bird_x000D_
- Model: XT-700</t>
  </si>
  <si>
    <t>2" Sleeve</t>
  </si>
  <si>
    <t>Valves</t>
  </si>
  <si>
    <t>1" Electric Remote Control Drip Valve w/ Omnireg &amp; Irritrol Systems 420-75 200 Mesh Wye Filter &amp; In-Line 30 PSI Pressure Regulator_x000D_
- Adjust Flow Control &amp; Adjust Omnireg to 20 PSI Above System Requirements._x000D_
- Mfg.: Irritrol Systems_x000D_
- Model: 700-1-OMR-100</t>
  </si>
  <si>
    <t>1-1/2" Electric Remote Control Valve w/ Pressure Regulating Module As Needed_x000D_
- Mfg.: Rain Bird_x000D_
- Model: 100-PEB-PRS-D</t>
  </si>
  <si>
    <t>1" Brass Hose-Bib_x000D_
- Mfg.: Arrowhead or Equal_x000D_
- Model: 351 OR 353</t>
  </si>
  <si>
    <t>Pressure Reducing Valve Factory Set at 75 PSI_x000D_
- Mfg.: Pressure Reducing Valve Wilkins_x000D_
- Model: 500XL</t>
  </si>
  <si>
    <t>Normally Open Brass Master Valve that Provides Dirty Water Protection_x000D_
- Mfg.: Buckner_x000D_
- Model: Superior 3100 1"1</t>
  </si>
  <si>
    <t>Devices</t>
  </si>
  <si>
    <t>24 Station Controller 
- Wall Mount w/ Permanent Mounted PMRKIT &amp; Jack-Irc Receiver &amp; 1 XMRT "Promax" Remote Set to Operate Both Controllers
- Mfg.: Weathermatic 
- Model: Smartline SL4824, E-SL4824</t>
  </si>
  <si>
    <t>Automatic Rain Shutoff Device_x000D_
- Mfg.: Hunter_x000D_
- Model: Mini-Click</t>
  </si>
  <si>
    <t>Automatic Wind Shutoff Device_x000D_
- Mfg.: Hunter_x000D_
- Model: Mini-Click</t>
  </si>
  <si>
    <t>Reduced Pressure Backflow Unit_x000D_
- Install a Brass Wye Strainer on the Inlet Side of the Unit _x000D_
- Mfg.: Febco_x000D_
- Model: 825Y</t>
  </si>
  <si>
    <t xml:space="preserve">1-1/2" Flow Sensor_x000D_
- Run a Minimum of 15" of 1-1/2" PVC SCH 40 Before &amp; 10" 1-1/2" PVCV ALFer the Flow Sensor_x000D_
- Mfg.: Rainmaster_x000D_
- Model: FS-150 </t>
  </si>
  <si>
    <t>Irrigation Head</t>
  </si>
  <si>
    <t xml:space="preserve">12" Shrub Pop-Up Sprinkler w/ PCS Screen As Needed
- Mfg.: Rain Bird
- Model: 1812-12-PCS </t>
  </si>
  <si>
    <t>12" Shrub Pop-Up Sprinkler w/ PCS Screen As Needed_x000D_
- Mfg.: Rain Bird_x000D_
- Model: 1812-8-PCS</t>
  </si>
  <si>
    <t>6" Bubbler Pressure Regulating Sprinkler w/ 5-B Nozzle,_x000D_
- Seal-A-Matic Check Valve &amp; PCS Screen As Needed_x000D_
- Mfg.: Rain Bird_x000D_
- Model: 1806-PRS-SAM-5B</t>
  </si>
  <si>
    <t>6" Shrub Pop-Up Bubbler Sprinkler, Use PA-80 Adapter to Mount Head on Pop-Up Body_x000D_
- Mfg.: Rain Bird_x000D_
- Model: 1300A-F</t>
  </si>
  <si>
    <t>Brass Ball/ Gate Valve on Mainline_x000D_
- Mfg.: Nibco _x000D_
- Model: T-580, T-113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</si>
</sst>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&quot;$&quot;* #,##0.00_);_(&quot;$&quot;* \(#,##0.00\);_(&quot;$&quot;* &quot;-&quot;??_);_(@_)"/>
    <numFmt numFmtId="165" formatCode="&quot;$&quot;#,##0"/>
    <numFmt numFmtId="166" formatCode="_(&quot;$&quot;* #,##0_);_(&quot;$&quot;* \(#,##0\);_(&quot;$&quot;* &quot;-&quot;??_);_(@_)"/>
    <numFmt numFmtId="167" formatCode="[$$-409]#,##0"/>
    <numFmt numFmtId="168" formatCode="&quot;$&quot;#,##0.00"/>
    <numFmt numFmtId="169" formatCode="0.000"/>
  </numFmts>
  <fonts count="27" x14ac:knownFonts="1">
    <font>
      <sz val="11"/>
      <color theme="1"/>
      <name val="Tw Cen MT"/>
      <family val="2"/>
      <scheme val="minor"/>
    </font>
    <font>
      <b/>
      <sz val="12"/>
      <color theme="1"/>
      <name val="Tw Cen MT"/>
      <family val="2"/>
      <scheme val="minor"/>
    </font>
    <font>
      <sz val="11"/>
      <name val="Arial"/>
      <family val="2"/>
    </font>
    <font>
      <sz val="11"/>
      <color theme="1"/>
      <name val="Tw Cen MT"/>
      <family val="2"/>
      <scheme val="minor"/>
    </font>
    <font>
      <sz val="12"/>
      <name val="Arial"/>
      <family val="2"/>
    </font>
    <font>
      <sz val="11"/>
      <color theme="0"/>
      <name val="Tw Cen MT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1"/>
      <color rgb="FF0000B3"/>
      <name val="Arial"/>
      <family val="2"/>
    </font>
    <font>
      <b/>
      <sz val="11"/>
      <color rgb="FF00B050"/>
      <name val="Arial"/>
      <family val="2"/>
    </font>
    <font>
      <u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6"/>
      <color theme="1"/>
      <name val="Tw Cen MT"/>
      <family val="2"/>
      <scheme val="minor"/>
    </font>
    <font>
      <sz val="16"/>
      <color theme="1"/>
      <name val="Tw Cen MT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rgb="FFFF0000"/>
      <name val="Arial"/>
      <family val="2"/>
    </font>
    <font>
      <b/>
      <u/>
      <sz val="11"/>
      <color theme="1"/>
      <name val="Arial"/>
      <family val="2"/>
    </font>
    <font>
      <b/>
      <u/>
      <sz val="11"/>
      <color rgb="FFFF0000"/>
      <name val="Arial"/>
      <family val="2"/>
    </font>
    <font>
      <b/>
      <u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theme="0"/>
      <name val="Arial"/>
      <family val="2"/>
    </font>
    <font>
      <sz val="11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rgb="FF3366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6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" fontId="1" fillId="3" borderId="1">
      <alignment horizontal="center" vertical="center"/>
    </xf>
    <xf numFmtId="164" fontId="3" fillId="0" borderId="0" applyFont="0" applyFill="0" applyBorder="0" applyAlignment="0" applyProtection="0"/>
    <xf numFmtId="0" fontId="5" fillId="4" borderId="0" applyNumberFormat="0" applyBorder="0" applyAlignment="0" applyProtection="0"/>
    <xf numFmtId="39" fontId="4" fillId="0" borderId="17">
      <alignment horizontal="left" vertical="center" wrapText="1"/>
    </xf>
    <xf numFmtId="39" fontId="4" fillId="0" borderId="17">
      <alignment horizontal="left" vertical="center" wrapText="1"/>
    </xf>
  </cellStyleXfs>
  <cellXfs count="160">
    <xf numFmtId="0" fontId="0" fillId="0" borderId="0" xfId="0"/>
    <xf numFmtId="0" fontId="2" fillId="3" borderId="3" xfId="0" applyFont="1" applyFill="1" applyBorder="1" applyAlignment="1">
      <alignment horizontal="centerContinuous" vertical="center"/>
    </xf>
    <xf numFmtId="0" fontId="2" fillId="3" borderId="2" xfId="0" applyFont="1" applyFill="1" applyBorder="1" applyAlignment="1">
      <alignment horizontal="centerContinuous"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/>
    </xf>
    <xf numFmtId="0" fontId="7" fillId="3" borderId="0" xfId="0" applyFont="1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9" fillId="3" borderId="9" xfId="0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3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right" vertical="center"/>
    </xf>
    <xf numFmtId="165" fontId="7" fillId="0" borderId="9" xfId="0" applyNumberFormat="1" applyFont="1" applyBorder="1" applyAlignment="1">
      <alignment horizontal="right" vertical="center"/>
    </xf>
    <xf numFmtId="39" fontId="2" fillId="0" borderId="1" xfId="4" applyFont="1" applyBorder="1" applyAlignment="1">
      <alignment horizontal="center" vertical="center" wrapText="1"/>
    </xf>
    <xf numFmtId="39" fontId="9" fillId="0" borderId="1" xfId="4" applyFont="1" applyBorder="1" applyAlignment="1">
      <alignment horizontal="center" vertical="center" wrapText="1"/>
    </xf>
    <xf numFmtId="37" fontId="9" fillId="0" borderId="1" xfId="0" applyNumberFormat="1" applyFont="1" applyBorder="1" applyAlignment="1">
      <alignment vertical="center" wrapText="1"/>
    </xf>
    <xf numFmtId="39" fontId="9" fillId="0" borderId="1" xfId="0" applyNumberFormat="1" applyFont="1" applyBorder="1" applyAlignment="1">
      <alignment horizontal="center" vertical="center" wrapText="1"/>
    </xf>
    <xf numFmtId="39" fontId="2" fillId="0" borderId="1" xfId="0" applyNumberFormat="1" applyFont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39" fontId="9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Continuous" vertical="center"/>
    </xf>
    <xf numFmtId="0" fontId="2" fillId="0" borderId="15" xfId="0" applyFont="1" applyBorder="1" applyAlignment="1">
      <alignment horizontal="centerContinuous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Continuous" vertical="center"/>
    </xf>
    <xf numFmtId="0" fontId="7" fillId="3" borderId="0" xfId="0" applyFont="1" applyFill="1"/>
    <xf numFmtId="0" fontId="7" fillId="5" borderId="0" xfId="0" applyFont="1" applyFill="1"/>
    <xf numFmtId="0" fontId="7" fillId="6" borderId="0" xfId="0" applyFont="1" applyFill="1"/>
    <xf numFmtId="0" fontId="7" fillId="7" borderId="0" xfId="0" applyFont="1" applyFill="1"/>
    <xf numFmtId="166" fontId="7" fillId="3" borderId="0" xfId="0" applyNumberFormat="1" applyFont="1" applyFill="1"/>
    <xf numFmtId="0" fontId="7" fillId="0" borderId="2" xfId="0" applyFont="1" applyBorder="1" applyAlignment="1">
      <alignment vertical="center"/>
    </xf>
    <xf numFmtId="0" fontId="8" fillId="3" borderId="6" xfId="0" applyFont="1" applyFill="1" applyBorder="1" applyAlignment="1">
      <alignment horizontal="center" vertical="center"/>
    </xf>
    <xf numFmtId="2" fontId="7" fillId="2" borderId="2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0" xfId="0" applyNumberFormat="1" applyFont="1" applyFill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2" fontId="8" fillId="3" borderId="0" xfId="0" applyNumberFormat="1" applyFont="1" applyFill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7" fillId="3" borderId="0" xfId="0" applyNumberFormat="1" applyFont="1" applyFill="1" applyAlignment="1">
      <alignment horizontal="center" vertical="center"/>
    </xf>
    <xf numFmtId="168" fontId="7" fillId="3" borderId="0" xfId="0" applyNumberFormat="1" applyFont="1" applyFill="1" applyAlignment="1">
      <alignment vertical="center"/>
    </xf>
    <xf numFmtId="168" fontId="2" fillId="0" borderId="9" xfId="0" applyNumberFormat="1" applyFont="1" applyBorder="1" applyAlignment="1">
      <alignment horizontal="centerContinuous" vertical="center"/>
    </xf>
    <xf numFmtId="0" fontId="8" fillId="3" borderId="9" xfId="0" applyFont="1" applyFill="1" applyBorder="1" applyAlignment="1">
      <alignment horizontal="center" vertical="center"/>
    </xf>
    <xf numFmtId="39" fontId="2" fillId="0" borderId="1" xfId="4" applyFont="1" applyBorder="1">
      <alignment horizontal="left" vertical="center" wrapText="1"/>
    </xf>
    <xf numFmtId="0" fontId="2" fillId="8" borderId="1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left"/>
    </xf>
    <xf numFmtId="166" fontId="8" fillId="3" borderId="9" xfId="0" applyNumberFormat="1" applyFont="1" applyFill="1" applyBorder="1" applyAlignment="1">
      <alignment horizontal="right"/>
    </xf>
    <xf numFmtId="0" fontId="9" fillId="8" borderId="10" xfId="0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7" fillId="3" borderId="6" xfId="0" applyFont="1" applyFill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Continuous" vertical="center"/>
    </xf>
    <xf numFmtId="0" fontId="19" fillId="0" borderId="0" xfId="0" applyFont="1" applyAlignment="1">
      <alignment horizontal="center" vertical="center"/>
    </xf>
    <xf numFmtId="0" fontId="20" fillId="0" borderId="6" xfId="0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3" fillId="0" borderId="6" xfId="0" applyFont="1" applyBorder="1"/>
    <xf numFmtId="0" fontId="23" fillId="0" borderId="0" xfId="0" applyFont="1"/>
    <xf numFmtId="0" fontId="23" fillId="0" borderId="0" xfId="0" applyFont="1" applyAlignment="1">
      <alignment horizontal="left" vertical="center"/>
    </xf>
    <xf numFmtId="0" fontId="7" fillId="0" borderId="0" xfId="0" applyFont="1"/>
    <xf numFmtId="0" fontId="24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right" vertical="center"/>
    </xf>
    <xf numFmtId="39" fontId="9" fillId="7" borderId="1" xfId="4" applyFont="1" applyFill="1" applyBorder="1">
      <alignment horizontal="left" vertical="center" wrapText="1"/>
    </xf>
    <xf numFmtId="166" fontId="7" fillId="8" borderId="1" xfId="0" applyNumberFormat="1" applyFont="1" applyFill="1" applyBorder="1"/>
    <xf numFmtId="0" fontId="11" fillId="3" borderId="0" xfId="0" applyFont="1" applyFill="1" applyAlignment="1">
      <alignment horizontal="right" vertical="center"/>
    </xf>
    <xf numFmtId="0" fontId="9" fillId="3" borderId="0" xfId="0" applyFont="1" applyFill="1" applyAlignment="1">
      <alignment horizontal="right" vertical="center"/>
    </xf>
    <xf numFmtId="166" fontId="8" fillId="3" borderId="0" xfId="0" applyNumberFormat="1" applyFont="1" applyFill="1" applyAlignment="1">
      <alignment horizontal="right"/>
    </xf>
    <xf numFmtId="0" fontId="9" fillId="8" borderId="21" xfId="0" applyFont="1" applyFill="1" applyBorder="1" applyAlignment="1">
      <alignment horizontal="center" vertical="center"/>
    </xf>
    <xf numFmtId="0" fontId="2" fillId="8" borderId="22" xfId="0" applyFont="1" applyFill="1" applyBorder="1" applyAlignment="1">
      <alignment vertical="center"/>
    </xf>
    <xf numFmtId="166" fontId="7" fillId="8" borderId="22" xfId="0" applyNumberFormat="1" applyFont="1" applyFill="1" applyBorder="1"/>
    <xf numFmtId="0" fontId="9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39" fontId="14" fillId="0" borderId="1" xfId="4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168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9" fillId="8" borderId="24" xfId="0" applyFont="1" applyFill="1" applyBorder="1" applyAlignment="1">
      <alignment horizontal="center" vertical="center"/>
    </xf>
    <xf numFmtId="0" fontId="2" fillId="8" borderId="25" xfId="0" applyFont="1" applyFill="1" applyBorder="1" applyAlignment="1">
      <alignment vertical="center"/>
    </xf>
    <xf numFmtId="166" fontId="7" fillId="8" borderId="25" xfId="0" applyNumberFormat="1" applyFont="1" applyFill="1" applyBorder="1"/>
    <xf numFmtId="164" fontId="7" fillId="8" borderId="26" xfId="0" applyNumberFormat="1" applyFont="1" applyFill="1" applyBorder="1"/>
    <xf numFmtId="164" fontId="7" fillId="8" borderId="11" xfId="0" applyNumberFormat="1" applyFont="1" applyFill="1" applyBorder="1"/>
    <xf numFmtId="164" fontId="7" fillId="8" borderId="27" xfId="0" applyNumberFormat="1" applyFont="1" applyFill="1" applyBorder="1"/>
    <xf numFmtId="0" fontId="6" fillId="0" borderId="0" xfId="0" applyFont="1" applyAlignment="1">
      <alignment vertical="center"/>
    </xf>
    <xf numFmtId="0" fontId="12" fillId="9" borderId="6" xfId="0" applyFont="1" applyFill="1" applyBorder="1" applyAlignment="1">
      <alignment vertical="center"/>
    </xf>
    <xf numFmtId="0" fontId="10" fillId="9" borderId="23" xfId="0" applyFont="1" applyFill="1" applyBorder="1" applyAlignment="1">
      <alignment vertical="center"/>
    </xf>
    <xf numFmtId="0" fontId="10" fillId="9" borderId="10" xfId="3" applyFont="1" applyFill="1" applyBorder="1" applyAlignment="1">
      <alignment horizontal="center" vertical="center"/>
    </xf>
    <xf numFmtId="0" fontId="10" fillId="9" borderId="1" xfId="3" applyFont="1" applyFill="1" applyBorder="1" applyAlignment="1">
      <alignment horizontal="center" vertical="center" wrapText="1"/>
    </xf>
    <xf numFmtId="0" fontId="10" fillId="9" borderId="1" xfId="3" applyFont="1" applyFill="1" applyBorder="1" applyAlignment="1">
      <alignment horizontal="center" vertical="center"/>
    </xf>
    <xf numFmtId="0" fontId="10" fillId="9" borderId="1" xfId="3" applyNumberFormat="1" applyFont="1" applyFill="1" applyBorder="1" applyAlignment="1">
      <alignment horizontal="center" vertical="center"/>
    </xf>
    <xf numFmtId="2" fontId="10" fillId="9" borderId="1" xfId="3" applyNumberFormat="1" applyFont="1" applyFill="1" applyBorder="1" applyAlignment="1">
      <alignment horizontal="center" vertical="center" wrapText="1"/>
    </xf>
    <xf numFmtId="0" fontId="10" fillId="9" borderId="1" xfId="3" applyNumberFormat="1" applyFont="1" applyFill="1" applyBorder="1" applyAlignment="1">
      <alignment horizontal="center" vertical="center" wrapText="1"/>
    </xf>
    <xf numFmtId="0" fontId="10" fillId="9" borderId="11" xfId="3" applyFont="1" applyFill="1" applyBorder="1" applyAlignment="1">
      <alignment horizontal="center" vertical="center" wrapText="1"/>
    </xf>
    <xf numFmtId="9" fontId="25" fillId="9" borderId="5" xfId="0" applyNumberFormat="1" applyFont="1" applyFill="1" applyBorder="1" applyAlignment="1">
      <alignment horizontal="center" vertical="center"/>
    </xf>
    <xf numFmtId="167" fontId="25" fillId="9" borderId="12" xfId="0" applyNumberFormat="1" applyFont="1" applyFill="1" applyBorder="1" applyAlignment="1">
      <alignment horizontal="center" vertical="center"/>
    </xf>
    <xf numFmtId="39" fontId="2" fillId="10" borderId="1" xfId="4" applyFont="1" applyFill="1" applyBorder="1" applyAlignment="1">
      <alignment horizontal="right" vertical="center" wrapText="1"/>
    </xf>
    <xf numFmtId="0" fontId="9" fillId="11" borderId="6" xfId="0" applyFont="1" applyFill="1" applyBorder="1" applyAlignment="1">
      <alignment vertical="center"/>
    </xf>
    <xf numFmtId="0" fontId="9" fillId="11" borderId="0" xfId="0" applyFont="1" applyFill="1" applyAlignment="1">
      <alignment horizontal="center" vertical="center"/>
    </xf>
    <xf numFmtId="0" fontId="9" fillId="11" borderId="0" xfId="0" applyFont="1" applyFill="1" applyAlignment="1">
      <alignment horizontal="left" vertical="center"/>
    </xf>
    <xf numFmtId="0" fontId="9" fillId="11" borderId="0" xfId="0" applyFont="1" applyFill="1" applyAlignment="1">
      <alignment vertical="center"/>
    </xf>
    <xf numFmtId="2" fontId="9" fillId="11" borderId="0" xfId="0" applyNumberFormat="1" applyFont="1" applyFill="1" applyAlignment="1">
      <alignment vertical="center"/>
    </xf>
    <xf numFmtId="168" fontId="9" fillId="11" borderId="9" xfId="0" applyNumberFormat="1" applyFont="1" applyFill="1" applyBorder="1" applyAlignment="1">
      <alignment vertical="center"/>
    </xf>
    <xf numFmtId="0" fontId="8" fillId="11" borderId="4" xfId="0" applyFont="1" applyFill="1" applyBorder="1" applyAlignment="1">
      <alignment horizontal="center" vertical="center"/>
    </xf>
    <xf numFmtId="165" fontId="8" fillId="11" borderId="11" xfId="0" applyNumberFormat="1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vertical="center"/>
    </xf>
    <xf numFmtId="0" fontId="10" fillId="9" borderId="1" xfId="0" applyFont="1" applyFill="1" applyBorder="1" applyAlignment="1">
      <alignment vertical="center"/>
    </xf>
    <xf numFmtId="169" fontId="7" fillId="0" borderId="1" xfId="0" applyNumberFormat="1" applyFont="1" applyBorder="1" applyAlignment="1">
      <alignment horizontal="center" vertical="center"/>
    </xf>
    <xf numFmtId="0" fontId="10" fillId="9" borderId="28" xfId="0" applyFont="1" applyFill="1" applyBorder="1" applyAlignment="1">
      <alignment horizontal="center" vertical="center"/>
    </xf>
    <xf numFmtId="0" fontId="10" fillId="9" borderId="29" xfId="0" applyFont="1" applyFill="1" applyBorder="1" applyAlignment="1">
      <alignment horizontal="center" vertical="center" wrapText="1"/>
    </xf>
    <xf numFmtId="0" fontId="10" fillId="9" borderId="30" xfId="0" applyFont="1" applyFill="1" applyBorder="1" applyAlignment="1">
      <alignment horizontal="center" vertical="center" wrapText="1"/>
    </xf>
    <xf numFmtId="0" fontId="7" fillId="9" borderId="0" xfId="0" applyFont="1" applyFill="1"/>
    <xf numFmtId="166" fontId="9" fillId="11" borderId="20" xfId="2" applyNumberFormat="1" applyFont="1" applyFill="1" applyBorder="1" applyAlignment="1">
      <alignment vertical="center"/>
    </xf>
    <xf numFmtId="166" fontId="9" fillId="11" borderId="7" xfId="2" applyNumberFormat="1" applyFont="1" applyFill="1" applyBorder="1" applyAlignment="1">
      <alignment vertical="center"/>
    </xf>
    <xf numFmtId="0" fontId="10" fillId="9" borderId="6" xfId="0" applyFont="1" applyFill="1" applyBorder="1" applyAlignment="1">
      <alignment horizontal="center" vertical="center"/>
    </xf>
    <xf numFmtId="9" fontId="10" fillId="9" borderId="0" xfId="0" applyNumberFormat="1" applyFont="1" applyFill="1" applyAlignment="1">
      <alignment horizontal="center" vertical="center"/>
    </xf>
    <xf numFmtId="166" fontId="26" fillId="9" borderId="9" xfId="2" applyNumberFormat="1" applyFont="1" applyFill="1" applyBorder="1" applyAlignment="1">
      <alignment horizontal="center" vertical="center"/>
    </xf>
    <xf numFmtId="39" fontId="2" fillId="12" borderId="1" xfId="4" applyFont="1" applyFill="1" applyBorder="1">
      <alignment horizontal="left" vertical="center" wrapText="1"/>
    </xf>
    <xf numFmtId="39" fontId="9" fillId="0" borderId="1" xfId="4" applyFont="1" applyBorder="1">
      <alignment horizontal="left" vertical="center" wrapText="1"/>
    </xf>
    <xf numFmtId="39" fontId="9" fillId="9" borderId="1" xfId="4" applyFont="1" applyFill="1" applyBorder="1">
      <alignment horizontal="left" vertical="center" wrapText="1"/>
    </xf>
    <xf numFmtId="0" fontId="9" fillId="11" borderId="20" xfId="0" applyFont="1" applyFill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0" fontId="9" fillId="11" borderId="18" xfId="0" applyFont="1" applyFill="1" applyBorder="1" applyAlignment="1">
      <alignment horizontal="center" vertical="center"/>
    </xf>
    <xf numFmtId="0" fontId="9" fillId="11" borderId="19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167" fontId="18" fillId="0" borderId="0" xfId="0" applyNumberFormat="1" applyFont="1" applyAlignment="1">
      <alignment horizontal="center" vertical="center"/>
    </xf>
    <xf numFmtId="165" fontId="18" fillId="0" borderId="0" xfId="0" applyNumberFormat="1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11" borderId="13" xfId="0" applyFont="1" applyFill="1" applyBorder="1" applyAlignment="1">
      <alignment horizontal="center" vertical="center"/>
    </xf>
    <xf numFmtId="0" fontId="8" fillId="11" borderId="4" xfId="0" applyFont="1" applyFill="1" applyBorder="1" applyAlignment="1">
      <alignment horizontal="center" vertical="center"/>
    </xf>
    <xf numFmtId="0" fontId="25" fillId="9" borderId="13" xfId="0" applyFont="1" applyFill="1" applyBorder="1" applyAlignment="1">
      <alignment horizontal="right" vertical="center"/>
    </xf>
    <xf numFmtId="0" fontId="25" fillId="9" borderId="4" xfId="0" applyFont="1" applyFill="1" applyBorder="1" applyAlignment="1">
      <alignment horizontal="right" vertical="center"/>
    </xf>
    <xf numFmtId="0" fontId="25" fillId="9" borderId="31" xfId="0" applyFont="1" applyFill="1" applyBorder="1" applyAlignment="1">
      <alignment horizontal="right" vertical="center"/>
    </xf>
    <xf numFmtId="0" fontId="10" fillId="9" borderId="1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</cellXfs>
  <cellStyles count="6">
    <cellStyle name="Accent1" xfId="3" builtinId="29"/>
    <cellStyle name="Currency 2" xfId="2"/>
    <cellStyle name="Normal" xfId="0" builtinId="0"/>
    <cellStyle name="Style 1" xfId="1"/>
    <cellStyle name="takeoffs body style" xfId="4"/>
    <cellStyle name="takeoffs body style 2" xfId="5"/>
  </cellStyles>
  <dxfs count="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C6C00"/>
      <color rgb="FF3366CC"/>
      <color rgb="FF4F81BD"/>
      <color rgb="FF0000B3"/>
      <color rgb="FF00B300"/>
      <color rgb="FFEFF5F5"/>
      <color rgb="FF3399FF"/>
      <color rgb="FFA744B8"/>
      <color rgb="FF8533C9"/>
      <color rgb="FF007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ln>
                  <a:noFill/>
                </a:ln>
                <a:solidFill>
                  <a:schemeClr val="lt1"/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DIVISION COST COMPARISON</a:t>
            </a:r>
            <a:endParaRPr lang="en-US"/>
          </a:p>
        </c:rich>
      </c:tx>
      <c:layout>
        <c:manualLayout>
          <c:xMode val="edge"/>
          <c:yMode val="edge"/>
          <c:x val="0.33684762182675687"/>
          <c:y val="2.1769870470699167E-2"/>
        </c:manualLayout>
      </c:layout>
      <c:overlay val="0"/>
      <c:spPr>
        <a:solidFill>
          <a:schemeClr val="dk1"/>
        </a:solidFill>
        <a:ln w="19050" cap="flat" cmpd="sng" algn="ctr">
          <a:solidFill>
            <a:schemeClr val="lt1"/>
          </a:solidFill>
          <a:prstDash val="solid"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solidFill>
            <a:schemeClr val="bg1"/>
          </a:solidFill>
        </a:ln>
        <a:effectLst/>
        <a:sp3d>
          <a:contourClr>
            <a:schemeClr val="bg1"/>
          </a:contourClr>
        </a:sp3d>
      </c:spPr>
    </c:sideWall>
    <c:backWall>
      <c:thickness val="0"/>
      <c:spPr>
        <a:noFill/>
        <a:ln>
          <a:solidFill>
            <a:schemeClr val="tx1"/>
          </a:solidFill>
        </a:ln>
        <a:effectLst/>
        <a:sp3d>
          <a:contourClr>
            <a:schemeClr val="tx1"/>
          </a:contourClr>
        </a:sp3d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SUMMARY!$B$11:$B$27</c:f>
              <c:strCache>
                <c:ptCount val="17"/>
                <c:pt idx="0">
                  <c:v>General Requirements</c:v>
                </c:pt>
                <c:pt idx="1">
                  <c:v>Demolition/Site Work</c:v>
                </c:pt>
                <c:pt idx="2">
                  <c:v>Concrete</c:v>
                </c:pt>
                <c:pt idx="3">
                  <c:v>Metals</c:v>
                </c:pt>
                <c:pt idx="4">
                  <c:v>Wood, Plastics and Composites</c:v>
                </c:pt>
                <c:pt idx="5">
                  <c:v>Thermal and Moisture Protection</c:v>
                </c:pt>
                <c:pt idx="6">
                  <c:v>Openings</c:v>
                </c:pt>
                <c:pt idx="7">
                  <c:v>Finishes</c:v>
                </c:pt>
                <c:pt idx="8">
                  <c:v>Specialties</c:v>
                </c:pt>
                <c:pt idx="9">
                  <c:v>Appliances</c:v>
                </c:pt>
                <c:pt idx="10">
                  <c:v>Furnishes</c:v>
                </c:pt>
                <c:pt idx="11">
                  <c:v>Plumbing</c:v>
                </c:pt>
                <c:pt idx="12">
                  <c:v>HVAC/Mechanical</c:v>
                </c:pt>
                <c:pt idx="13">
                  <c:v>Electrical</c:v>
                </c:pt>
                <c:pt idx="14">
                  <c:v>Earthwork</c:v>
                </c:pt>
                <c:pt idx="15">
                  <c:v>Exterior Improvement</c:v>
                </c:pt>
                <c:pt idx="16">
                  <c:v>Utilities</c:v>
                </c:pt>
              </c:strCache>
            </c:strRef>
          </c:cat>
          <c:val>
            <c:numRef>
              <c:f>SUMMARY!$C$11:$C$27</c:f>
              <c:numCache>
                <c:formatCode>_("$"* #,##0_);_("$"* \(#,##0\);_("$"* "-"??_);_(@_)</c:formatCode>
                <c:ptCount val="17"/>
                <c:pt idx="0">
                  <c:v>332934.19373981969</c:v>
                </c:pt>
                <c:pt idx="1">
                  <c:v>39101.388380999997</c:v>
                </c:pt>
                <c:pt idx="2">
                  <c:v>107271.62010293669</c:v>
                </c:pt>
                <c:pt idx="3">
                  <c:v>178327.57693258094</c:v>
                </c:pt>
                <c:pt idx="4">
                  <c:v>60439.676407726656</c:v>
                </c:pt>
                <c:pt idx="5">
                  <c:v>58507.018920597489</c:v>
                </c:pt>
                <c:pt idx="6">
                  <c:v>139041.30731999999</c:v>
                </c:pt>
                <c:pt idx="7">
                  <c:v>493976.43919185572</c:v>
                </c:pt>
                <c:pt idx="8">
                  <c:v>25655.365683999997</c:v>
                </c:pt>
                <c:pt idx="9">
                  <c:v>29524.540400000002</c:v>
                </c:pt>
                <c:pt idx="10">
                  <c:v>55611.157906959997</c:v>
                </c:pt>
                <c:pt idx="11">
                  <c:v>65147.788832970007</c:v>
                </c:pt>
                <c:pt idx="12">
                  <c:v>256201.34823863819</c:v>
                </c:pt>
                <c:pt idx="13">
                  <c:v>263997.55843801203</c:v>
                </c:pt>
                <c:pt idx="14">
                  <c:v>745396.45554692601</c:v>
                </c:pt>
                <c:pt idx="15">
                  <c:v>745150.32478405617</c:v>
                </c:pt>
                <c:pt idx="16">
                  <c:v>58003.204927045132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C87-48D4-A601-184AA996D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9106944"/>
        <c:axId val="179108480"/>
        <c:axId val="0"/>
      </c:bar3DChart>
      <c:catAx>
        <c:axId val="179106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chemeClr val="bg1"/>
          </a:solidFill>
          <a:ln>
            <a:solidFill>
              <a:schemeClr val="bg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alpha val="83000"/>
                  </a:schemeClr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9108480"/>
        <c:crosses val="autoZero"/>
        <c:auto val="1"/>
        <c:lblAlgn val="ctr"/>
        <c:lblOffset val="100"/>
        <c:noMultiLvlLbl val="0"/>
      </c:catAx>
      <c:valAx>
        <c:axId val="179108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alpha val="83000"/>
                  </a:schemeClr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9106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1270000" dist="50800" dir="5400000" algn="ctr" rotWithShape="0">
        <a:srgbClr val="000000">
          <a:alpha val="0"/>
        </a:srgbClr>
      </a:outerShdw>
    </a:effectLst>
  </c:spPr>
  <c:txPr>
    <a:bodyPr anchor="ctr" anchorCtr="0"/>
    <a:lstStyle/>
    <a:p>
      <a:pPr>
        <a:defRPr>
          <a:ln>
            <a:noFill/>
          </a:ln>
          <a:solidFill>
            <a:schemeClr val="tx1">
              <a:alpha val="83000"/>
            </a:schemeClr>
          </a:solidFill>
          <a:effectLst>
            <a:glow rad="114300">
              <a:schemeClr val="accent1">
                <a:alpha val="29000"/>
              </a:schemeClr>
            </a:glow>
            <a:outerShdw blurRad="50800" dist="1536700" dir="21540000" algn="ctr" rotWithShape="0">
              <a:srgbClr val="000000">
                <a:alpha val="0"/>
              </a:srgbClr>
            </a:outerShdw>
          </a:effectLst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405086</xdr:colOff>
      <xdr:row>1</xdr:row>
      <xdr:rowOff>32845</xdr:rowOff>
    </xdr:from>
    <xdr:to>
      <xdr:col>3</xdr:col>
      <xdr:colOff>1138621</xdr:colOff>
      <xdr:row>7</xdr:row>
      <xdr:rowOff>131379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1F5C46B-2265-4302-ACE9-A0A447B75B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30" t="16853" r="11868" b="18952"/>
        <a:stretch/>
      </xdr:blipFill>
      <xdr:spPr>
        <a:xfrm>
          <a:off x="5616465" y="208017"/>
          <a:ext cx="2080173" cy="1149569"/>
        </a:xfrm>
        <a:prstGeom prst="rect">
          <a:avLst/>
        </a:prstGeom>
        <a:effectLst>
          <a:outerShdw blurRad="1270000" dist="50800" dir="5400000" sx="200000" sy="200000" algn="ctr" rotWithShape="0">
            <a:srgbClr val="000000">
              <a:alpha val="0"/>
            </a:srgbClr>
          </a:outerShdw>
        </a:effectLst>
      </xdr:spPr>
    </xdr:pic>
    <xdr:clientData/>
  </xdr:twoCellAnchor>
  <xdr:twoCellAnchor>
    <xdr:from>
      <xdr:col>4</xdr:col>
      <xdr:colOff>27213</xdr:colOff>
      <xdr:row>0</xdr:row>
      <xdr:rowOff>0</xdr:rowOff>
    </xdr:from>
    <xdr:to>
      <xdr:col>16</xdr:col>
      <xdr:colOff>639536</xdr:colOff>
      <xdr:row>34</xdr:row>
      <xdr:rowOff>13605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FB37C3D2-643E-CFBC-D5BA-09F97A94D1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457200</xdr:colOff>
      <xdr:row>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457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14</xdr:col>
      <xdr:colOff>108857</xdr:colOff>
      <xdr:row>1</xdr:row>
      <xdr:rowOff>50613</xdr:rowOff>
    </xdr:from>
    <xdr:to>
      <xdr:col>15</xdr:col>
      <xdr:colOff>1102182</xdr:colOff>
      <xdr:row>8</xdr:row>
      <xdr:rowOff>149693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60286" y="50613"/>
          <a:ext cx="2012049" cy="1478846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ntegral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Integral">
      <a:majorFont>
        <a:latin typeface="Tw Cen MT Condensed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Inte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85000"/>
            <a:satMod val="125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  <a:shade val="74000"/>
                <a:satMod val="230000"/>
              </a:schemeClr>
              <a:schemeClr val="phClr">
                <a:tint val="92000"/>
                <a:shade val="69000"/>
                <a:satMod val="250000"/>
              </a:schemeClr>
            </a:duotone>
          </a:blip>
          <a:tile tx="0" ty="0" sx="40000" sy="4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Integral" id="{3577F8C9-A904-41D8-97D2-FD898F53F20E}" vid="{682D6EBE-8D36-4FF2-9DB3-F3D8D7B6715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3366CC"/>
    <pageSetUpPr fitToPage="1"/>
  </sheetPr>
  <dimension ref="A1:E33"/>
  <sheetViews>
    <sheetView tabSelected="1" view="pageBreakPreview" zoomScale="87" zoomScaleNormal="100" zoomScaleSheetLayoutView="87" workbookViewId="0">
      <pane ySplit="10" topLeftCell="A11" activePane="bottomLeft" state="frozen"/>
      <selection activeCell="N7" sqref="N7"/>
      <selection pane="bottomLeft" activeCell="C7" sqref="C7"/>
    </sheetView>
  </sheetViews>
  <sheetFormatPr defaultColWidth="9" defaultRowHeight="14.25" x14ac:dyDescent="0.2"/>
  <cols>
    <col min="1" max="1" width="23.625" style="41" customWidth="1"/>
    <col min="2" max="2" width="44.875" style="41" customWidth="1"/>
    <col min="3" max="4" width="17.625" style="45" customWidth="1"/>
    <col min="5" max="16384" width="9" style="41"/>
  </cols>
  <sheetData>
    <row r="1" spans="1:5" ht="14.1" x14ac:dyDescent="0.3">
      <c r="A1" s="61"/>
      <c r="B1" s="46"/>
      <c r="C1" s="87"/>
      <c r="D1" s="62"/>
    </row>
    <row r="2" spans="1:5" ht="14.1" x14ac:dyDescent="0.3">
      <c r="A2" s="20" t="s">
        <v>52</v>
      </c>
      <c r="B2" s="67"/>
      <c r="C2" s="88"/>
      <c r="D2" s="10"/>
    </row>
    <row r="3" spans="1:5" ht="14.1" x14ac:dyDescent="0.3">
      <c r="A3" s="20"/>
      <c r="B3" s="19"/>
      <c r="C3" s="88"/>
      <c r="D3" s="10"/>
    </row>
    <row r="4" spans="1:5" ht="14.1" x14ac:dyDescent="0.3">
      <c r="A4" s="20" t="s">
        <v>44</v>
      </c>
      <c r="B4" s="67"/>
      <c r="C4" s="88"/>
      <c r="D4" s="10"/>
    </row>
    <row r="5" spans="1:5" ht="14.1" x14ac:dyDescent="0.3">
      <c r="A5" s="20"/>
      <c r="B5" s="19"/>
      <c r="C5" s="88"/>
      <c r="D5" s="10"/>
    </row>
    <row r="6" spans="1:5" ht="14.1" x14ac:dyDescent="0.3">
      <c r="A6" s="20" t="s">
        <v>43</v>
      </c>
      <c r="B6" s="19"/>
      <c r="C6" s="88"/>
      <c r="D6" s="10"/>
    </row>
    <row r="7" spans="1:5" ht="14.1" x14ac:dyDescent="0.3">
      <c r="A7" s="20"/>
      <c r="B7" s="93"/>
      <c r="C7" s="88"/>
      <c r="D7" s="10"/>
    </row>
    <row r="8" spans="1:5" ht="14.1" x14ac:dyDescent="0.3">
      <c r="A8" s="20" t="s">
        <v>68</v>
      </c>
      <c r="B8" s="19">
        <v>22332</v>
      </c>
      <c r="C8" s="88"/>
      <c r="D8" s="10"/>
    </row>
    <row r="9" spans="1:5" ht="14.45" thickBot="1" x14ac:dyDescent="0.35">
      <c r="A9" s="20"/>
      <c r="B9" s="63"/>
      <c r="C9" s="89"/>
      <c r="D9" s="64"/>
    </row>
    <row r="10" spans="1:5" s="42" customFormat="1" ht="28.5" thickBot="1" x14ac:dyDescent="0.35">
      <c r="A10" s="130" t="s">
        <v>15</v>
      </c>
      <c r="B10" s="131" t="s">
        <v>0</v>
      </c>
      <c r="C10" s="131" t="s">
        <v>16</v>
      </c>
      <c r="D10" s="132" t="s">
        <v>69</v>
      </c>
      <c r="E10" s="133"/>
    </row>
    <row r="11" spans="1:5" ht="14.1" x14ac:dyDescent="0.3">
      <c r="A11" s="100">
        <v>1000</v>
      </c>
      <c r="B11" s="101" t="s">
        <v>17</v>
      </c>
      <c r="C11" s="102">
        <f>'MATERIAL TAKE-OFF'!P19</f>
        <v>332934.19373981969</v>
      </c>
      <c r="D11" s="103">
        <f>C11/$B$8</f>
        <v>14.90839126544061</v>
      </c>
    </row>
    <row r="12" spans="1:5" ht="14.1" x14ac:dyDescent="0.3">
      <c r="A12" s="65">
        <v>2000</v>
      </c>
      <c r="B12" s="60" t="s">
        <v>18</v>
      </c>
      <c r="C12" s="86">
        <f>'MATERIAL TAKE-OFF'!P37</f>
        <v>39101.388380999997</v>
      </c>
      <c r="D12" s="104">
        <f t="shared" ref="D12:D25" si="0">C12/$B$8</f>
        <v>1.7509129670875871</v>
      </c>
    </row>
    <row r="13" spans="1:5" ht="14.1" x14ac:dyDescent="0.3">
      <c r="A13" s="65">
        <v>3000</v>
      </c>
      <c r="B13" s="60" t="s">
        <v>19</v>
      </c>
      <c r="C13" s="86">
        <f>'MATERIAL TAKE-OFF'!P84</f>
        <v>107271.62010293669</v>
      </c>
      <c r="D13" s="104">
        <f t="shared" si="0"/>
        <v>4.803493646020808</v>
      </c>
    </row>
    <row r="14" spans="1:5" ht="14.1" x14ac:dyDescent="0.3">
      <c r="A14" s="65">
        <v>5000</v>
      </c>
      <c r="B14" s="60" t="s">
        <v>20</v>
      </c>
      <c r="C14" s="86">
        <f>'MATERIAL TAKE-OFF'!P128</f>
        <v>178327.57693258094</v>
      </c>
      <c r="D14" s="104">
        <f t="shared" si="0"/>
        <v>7.9852936115252078</v>
      </c>
    </row>
    <row r="15" spans="1:5" ht="14.1" x14ac:dyDescent="0.3">
      <c r="A15" s="65">
        <v>6000</v>
      </c>
      <c r="B15" s="60" t="s">
        <v>21</v>
      </c>
      <c r="C15" s="86">
        <f>'MATERIAL TAKE-OFF'!P177</f>
        <v>60439.676407726656</v>
      </c>
      <c r="D15" s="104">
        <f t="shared" si="0"/>
        <v>2.7064157445695263</v>
      </c>
    </row>
    <row r="16" spans="1:5" ht="14.1" x14ac:dyDescent="0.3">
      <c r="A16" s="65">
        <v>7000</v>
      </c>
      <c r="B16" s="60" t="s">
        <v>22</v>
      </c>
      <c r="C16" s="86">
        <f>'MATERIAL TAKE-OFF'!P202</f>
        <v>58507.018920597489</v>
      </c>
      <c r="D16" s="104">
        <f t="shared" si="0"/>
        <v>2.6198736754700649</v>
      </c>
    </row>
    <row r="17" spans="1:4" ht="14.1" x14ac:dyDescent="0.3">
      <c r="A17" s="65">
        <v>8000</v>
      </c>
      <c r="B17" s="60" t="s">
        <v>23</v>
      </c>
      <c r="C17" s="86">
        <f>'MATERIAL TAKE-OFF'!P232</f>
        <v>139041.30731999999</v>
      </c>
      <c r="D17" s="104">
        <f t="shared" si="0"/>
        <v>6.2261018860827511</v>
      </c>
    </row>
    <row r="18" spans="1:4" ht="14.1" x14ac:dyDescent="0.3">
      <c r="A18" s="65">
        <v>9000</v>
      </c>
      <c r="B18" s="60" t="s">
        <v>24</v>
      </c>
      <c r="C18" s="86">
        <f>'MATERIAL TAKE-OFF'!P640</f>
        <v>493976.43919185572</v>
      </c>
      <c r="D18" s="104">
        <f t="shared" si="0"/>
        <v>22.119668600745822</v>
      </c>
    </row>
    <row r="19" spans="1:4" ht="14.1" x14ac:dyDescent="0.3">
      <c r="A19" s="65">
        <v>10000</v>
      </c>
      <c r="B19" s="60" t="s">
        <v>36</v>
      </c>
      <c r="C19" s="86">
        <f>'MATERIAL TAKE-OFF'!P656</f>
        <v>25655.365683999997</v>
      </c>
      <c r="D19" s="104">
        <f t="shared" si="0"/>
        <v>1.1488163032419845</v>
      </c>
    </row>
    <row r="20" spans="1:4" ht="14.1" x14ac:dyDescent="0.3">
      <c r="A20" s="65">
        <v>11000</v>
      </c>
      <c r="B20" s="60" t="s">
        <v>37</v>
      </c>
      <c r="C20" s="86">
        <f>'MATERIAL TAKE-OFF'!P667</f>
        <v>29524.540400000002</v>
      </c>
      <c r="D20" s="104">
        <f t="shared" si="0"/>
        <v>1.3220732760164786</v>
      </c>
    </row>
    <row r="21" spans="1:4" ht="14.1" x14ac:dyDescent="0.3">
      <c r="A21" s="65">
        <v>12000</v>
      </c>
      <c r="B21" s="60" t="s">
        <v>55</v>
      </c>
      <c r="C21" s="86">
        <f>'MATERIAL TAKE-OFF'!P691</f>
        <v>55611.157906959997</v>
      </c>
      <c r="D21" s="104">
        <f t="shared" ref="D21" si="1">C21/$B$8</f>
        <v>2.4902005152677771</v>
      </c>
    </row>
    <row r="22" spans="1:4" ht="14.1" x14ac:dyDescent="0.3">
      <c r="A22" s="65">
        <v>22000</v>
      </c>
      <c r="B22" s="60" t="s">
        <v>25</v>
      </c>
      <c r="C22" s="86">
        <f>'MATERIAL TAKE-OFF'!P732</f>
        <v>65147.788832970007</v>
      </c>
      <c r="D22" s="104">
        <f t="shared" si="0"/>
        <v>2.9172393351679209</v>
      </c>
    </row>
    <row r="23" spans="1:4" ht="14.1" x14ac:dyDescent="0.3">
      <c r="A23" s="65">
        <v>23000</v>
      </c>
      <c r="B23" s="60" t="s">
        <v>26</v>
      </c>
      <c r="C23" s="86">
        <f>'MATERIAL TAKE-OFF'!P805</f>
        <v>256201.34823863819</v>
      </c>
      <c r="D23" s="104">
        <f t="shared" si="0"/>
        <v>11.472387078570581</v>
      </c>
    </row>
    <row r="24" spans="1:4" ht="14.1" x14ac:dyDescent="0.3">
      <c r="A24" s="65">
        <v>26000</v>
      </c>
      <c r="B24" s="60" t="s">
        <v>27</v>
      </c>
      <c r="C24" s="86">
        <f>'MATERIAL TAKE-OFF'!P884</f>
        <v>263997.55843801203</v>
      </c>
      <c r="D24" s="104">
        <f t="shared" si="0"/>
        <v>11.821491959430952</v>
      </c>
    </row>
    <row r="25" spans="1:4" ht="14.1" x14ac:dyDescent="0.3">
      <c r="A25" s="65">
        <v>31000</v>
      </c>
      <c r="B25" s="60" t="s">
        <v>54</v>
      </c>
      <c r="C25" s="86">
        <f>'MATERIAL TAKE-OFF'!P891</f>
        <v>745396.45554692601</v>
      </c>
      <c r="D25" s="104">
        <f t="shared" si="0"/>
        <v>33.377953409767422</v>
      </c>
    </row>
    <row r="26" spans="1:4" ht="14.1" x14ac:dyDescent="0.3">
      <c r="A26" s="65">
        <v>32000</v>
      </c>
      <c r="B26" s="60" t="s">
        <v>53</v>
      </c>
      <c r="C26" s="86">
        <f>'MATERIAL TAKE-OFF'!P997</f>
        <v>745150.32478405617</v>
      </c>
      <c r="D26" s="104">
        <f t="shared" ref="D26" si="2">C26/$B$8</f>
        <v>33.366931971344087</v>
      </c>
    </row>
    <row r="27" spans="1:4" ht="14.45" thickBot="1" x14ac:dyDescent="0.35">
      <c r="A27" s="90">
        <v>33000</v>
      </c>
      <c r="B27" s="91" t="s">
        <v>135</v>
      </c>
      <c r="C27" s="92">
        <f>'MATERIAL TAKE-OFF'!P1018</f>
        <v>58003.204927045132</v>
      </c>
      <c r="D27" s="105">
        <f t="shared" ref="D27" si="3">C27/$B$8</f>
        <v>2.597313493061308</v>
      </c>
    </row>
    <row r="28" spans="1:4" s="43" customFormat="1" ht="14.45" thickBot="1" x14ac:dyDescent="0.35">
      <c r="A28" s="142" t="s">
        <v>12</v>
      </c>
      <c r="B28" s="142"/>
      <c r="C28" s="134">
        <f>SUM(C11:C27)</f>
        <v>3654286.9657551246</v>
      </c>
      <c r="D28" s="134">
        <f>SUM(D11:D27)</f>
        <v>163.63455873881088</v>
      </c>
    </row>
    <row r="29" spans="1:4" ht="14.45" thickBot="1" x14ac:dyDescent="0.35">
      <c r="A29" s="143"/>
      <c r="B29" s="143"/>
      <c r="C29" s="143"/>
      <c r="D29" s="143"/>
    </row>
    <row r="30" spans="1:4" s="44" customFormat="1" ht="15" x14ac:dyDescent="0.2">
      <c r="A30" s="136" t="s">
        <v>30</v>
      </c>
      <c r="B30" s="137">
        <v>0.2</v>
      </c>
      <c r="C30" s="138">
        <f>$C$28*B30</f>
        <v>730857.39315102494</v>
      </c>
      <c r="D30" s="138">
        <f>$D$28*B30</f>
        <v>32.72691174776218</v>
      </c>
    </row>
    <row r="31" spans="1:4" s="44" customFormat="1" ht="15" x14ac:dyDescent="0.2">
      <c r="A31" s="136" t="s">
        <v>5</v>
      </c>
      <c r="B31" s="137">
        <v>0.03</v>
      </c>
      <c r="C31" s="138">
        <f>$C$28*B31</f>
        <v>109628.60897265373</v>
      </c>
      <c r="D31" s="138">
        <f>$D$28*B31</f>
        <v>4.9090367621643258</v>
      </c>
    </row>
    <row r="32" spans="1:4" s="44" customFormat="1" ht="15.75" thickBot="1" x14ac:dyDescent="0.25">
      <c r="A32" s="136" t="s">
        <v>28</v>
      </c>
      <c r="B32" s="137">
        <v>0.05</v>
      </c>
      <c r="C32" s="138">
        <f>$C$28*B32</f>
        <v>182714.34828775623</v>
      </c>
      <c r="D32" s="138">
        <f>$D$28*B32</f>
        <v>8.1817279369405451</v>
      </c>
    </row>
    <row r="33" spans="1:4" s="42" customFormat="1" ht="15.75" thickBot="1" x14ac:dyDescent="0.25">
      <c r="A33" s="144" t="s">
        <v>42</v>
      </c>
      <c r="B33" s="145"/>
      <c r="C33" s="135">
        <f>SUM(C28:C32)</f>
        <v>4677487.3161665602</v>
      </c>
      <c r="D33" s="135">
        <f>SUM(D28:D32)</f>
        <v>209.45223518567795</v>
      </c>
    </row>
  </sheetData>
  <mergeCells count="3">
    <mergeCell ref="A28:B28"/>
    <mergeCell ref="A29:D29"/>
    <mergeCell ref="A33:B33"/>
  </mergeCells>
  <conditionalFormatting sqref="B2">
    <cfRule type="expression" dxfId="4" priority="4">
      <formula>ISBLANK(B2)</formula>
    </cfRule>
  </conditionalFormatting>
  <conditionalFormatting sqref="B4">
    <cfRule type="expression" dxfId="3" priority="3">
      <formula>ISBLANK(B4)</formula>
    </cfRule>
  </conditionalFormatting>
  <conditionalFormatting sqref="B6 B8">
    <cfRule type="expression" dxfId="2" priority="2">
      <formula>ISBLANK(B6)</formula>
    </cfRule>
  </conditionalFormatting>
  <pageMargins left="0" right="0" top="1" bottom="0" header="0" footer="0"/>
  <pageSetup paperSize="9" scale="43" orientation="portrait" r:id="rId1"/>
  <ignoredErrors>
    <ignoredError sqref="D12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70C0"/>
    <pageSetUpPr fitToPage="1"/>
  </sheetPr>
  <dimension ref="A1:S1038"/>
  <sheetViews>
    <sheetView showGridLines="0" topLeftCell="A2" zoomScale="71" zoomScaleNormal="71" zoomScaleSheetLayoutView="55" workbookViewId="0">
      <pane ySplit="9" topLeftCell="A725" activePane="bottomLeft" state="frozen"/>
      <selection activeCell="N7" sqref="N7"/>
      <selection pane="bottomLeft" activeCell="E144" sqref="E144"/>
    </sheetView>
  </sheetViews>
  <sheetFormatPr defaultColWidth="9" defaultRowHeight="14.25" x14ac:dyDescent="0.2"/>
  <cols>
    <col min="1" max="1" width="8.625" style="7" customWidth="1"/>
    <col min="2" max="2" width="13.5" style="7" customWidth="1"/>
    <col min="3" max="3" width="50.625" style="7" customWidth="1"/>
    <col min="4" max="4" width="10.625" style="14" customWidth="1"/>
    <col min="5" max="5" width="8.375" style="7" customWidth="1"/>
    <col min="6" max="6" width="10.625" style="14" customWidth="1"/>
    <col min="7" max="7" width="12.625" style="55" customWidth="1"/>
    <col min="8" max="12" width="10.625" style="7" customWidth="1"/>
    <col min="13" max="13" width="12.5" style="7" customWidth="1"/>
    <col min="14" max="14" width="12.875" style="7" customWidth="1"/>
    <col min="15" max="15" width="13.625" style="7" customWidth="1"/>
    <col min="16" max="16" width="15.125" style="7" customWidth="1"/>
    <col min="17" max="17" width="13" style="7" bestFit="1" customWidth="1"/>
    <col min="18" max="16384" width="9" style="7"/>
  </cols>
  <sheetData>
    <row r="1" spans="1:17" s="3" customFormat="1" ht="15" hidden="1" customHeight="1" x14ac:dyDescent="0.3">
      <c r="A1" s="15"/>
      <c r="B1" s="16"/>
      <c r="C1" s="16"/>
      <c r="D1" s="16"/>
      <c r="E1" s="16"/>
      <c r="F1" s="16"/>
      <c r="G1" s="48"/>
      <c r="H1" s="16"/>
      <c r="I1" s="16"/>
      <c r="J1" s="16"/>
      <c r="K1" s="16"/>
      <c r="L1" s="16"/>
      <c r="M1" s="16"/>
      <c r="N1" s="16"/>
      <c r="O1" s="16"/>
      <c r="P1" s="16"/>
    </row>
    <row r="2" spans="1:17" ht="15" customHeight="1" x14ac:dyDescent="0.3">
      <c r="A2" s="1"/>
      <c r="B2" s="2"/>
      <c r="C2" s="17"/>
      <c r="D2" s="4"/>
      <c r="E2" s="17"/>
      <c r="F2" s="4"/>
      <c r="G2" s="49"/>
      <c r="H2" s="5"/>
      <c r="I2" s="5"/>
      <c r="J2" s="5"/>
      <c r="K2" s="5"/>
      <c r="L2" s="5"/>
      <c r="M2" s="5"/>
      <c r="N2" s="5"/>
      <c r="O2" s="5"/>
      <c r="P2" s="6"/>
    </row>
    <row r="3" spans="1:17" ht="15" customHeight="1" x14ac:dyDescent="0.3">
      <c r="A3" s="18" t="s">
        <v>38</v>
      </c>
      <c r="B3" s="19">
        <f>SUMMARY!B2</f>
        <v>0</v>
      </c>
      <c r="C3" s="3"/>
      <c r="D3" s="8"/>
      <c r="E3" s="3"/>
      <c r="F3" s="8"/>
      <c r="G3" s="69"/>
      <c r="H3" s="69"/>
      <c r="K3" s="159"/>
      <c r="L3" s="159"/>
      <c r="M3" s="159"/>
      <c r="N3" s="159"/>
      <c r="P3" s="9"/>
    </row>
    <row r="4" spans="1:17" ht="18.600000000000001" customHeight="1" x14ac:dyDescent="0.3">
      <c r="A4" s="18"/>
      <c r="B4" s="19"/>
      <c r="C4" s="3"/>
      <c r="D4" s="8"/>
      <c r="E4" s="3"/>
      <c r="F4" s="8"/>
      <c r="G4" s="68"/>
      <c r="H4" s="83"/>
      <c r="K4" s="147"/>
      <c r="L4" s="147"/>
      <c r="M4" s="149"/>
      <c r="N4" s="147"/>
      <c r="P4" s="9"/>
    </row>
    <row r="5" spans="1:17" ht="15" customHeight="1" x14ac:dyDescent="0.3">
      <c r="A5" s="18" t="s">
        <v>44</v>
      </c>
      <c r="B5" s="19">
        <f>SUMMARY!B4</f>
        <v>0</v>
      </c>
      <c r="C5" s="3"/>
      <c r="D5" s="8"/>
      <c r="E5" s="3"/>
      <c r="F5" s="8"/>
      <c r="G5" s="68"/>
      <c r="H5" s="83"/>
      <c r="K5" s="147"/>
      <c r="L5" s="147"/>
      <c r="M5" s="148"/>
      <c r="N5" s="147"/>
      <c r="P5" s="9"/>
    </row>
    <row r="6" spans="1:17" ht="15" customHeight="1" x14ac:dyDescent="0.3">
      <c r="A6" s="18"/>
      <c r="B6" s="19"/>
      <c r="C6" s="3"/>
      <c r="D6" s="8"/>
      <c r="E6" s="3"/>
      <c r="F6" s="8"/>
      <c r="G6" s="68"/>
      <c r="H6" s="83"/>
      <c r="K6" s="147"/>
      <c r="L6" s="147"/>
      <c r="M6" s="148"/>
      <c r="N6" s="147"/>
      <c r="P6" s="9"/>
    </row>
    <row r="7" spans="1:17" ht="15" customHeight="1" x14ac:dyDescent="0.3">
      <c r="A7" s="18" t="s">
        <v>31</v>
      </c>
      <c r="B7" s="21" t="s">
        <v>78</v>
      </c>
      <c r="C7" s="3"/>
      <c r="D7" s="8"/>
      <c r="E7" s="3"/>
      <c r="F7" s="8"/>
      <c r="G7" s="50"/>
      <c r="K7" s="147"/>
      <c r="L7" s="147"/>
      <c r="M7" s="148"/>
      <c r="N7" s="147"/>
      <c r="P7" s="9"/>
    </row>
    <row r="8" spans="1:17" ht="15" customHeight="1" x14ac:dyDescent="0.3">
      <c r="A8" s="18"/>
      <c r="B8" s="19"/>
      <c r="C8" s="3"/>
      <c r="D8" s="8"/>
      <c r="E8" s="3"/>
      <c r="F8" s="8"/>
      <c r="G8" s="50"/>
      <c r="K8" s="147"/>
      <c r="L8" s="147"/>
      <c r="M8" s="149"/>
      <c r="N8" s="147"/>
      <c r="P8" s="9"/>
    </row>
    <row r="9" spans="1:17" ht="15" customHeight="1" x14ac:dyDescent="0.3">
      <c r="A9" s="18" t="s">
        <v>29</v>
      </c>
      <c r="B9" s="66">
        <f ca="1">TODAY()</f>
        <v>46050</v>
      </c>
      <c r="C9" s="3"/>
      <c r="D9" s="8"/>
      <c r="E9" s="3"/>
      <c r="F9" s="8"/>
      <c r="G9" s="50"/>
      <c r="P9" s="9"/>
    </row>
    <row r="10" spans="1:17" s="3" customFormat="1" ht="61.35" customHeight="1" x14ac:dyDescent="0.3">
      <c r="A10" s="109" t="s">
        <v>7</v>
      </c>
      <c r="B10" s="110" t="s">
        <v>35</v>
      </c>
      <c r="C10" s="111" t="s">
        <v>0</v>
      </c>
      <c r="D10" s="112" t="s">
        <v>1</v>
      </c>
      <c r="E10" s="111" t="s">
        <v>2</v>
      </c>
      <c r="F10" s="112" t="s">
        <v>32</v>
      </c>
      <c r="G10" s="113" t="s">
        <v>33</v>
      </c>
      <c r="H10" s="114" t="s">
        <v>47</v>
      </c>
      <c r="I10" s="110" t="s">
        <v>45</v>
      </c>
      <c r="J10" s="114" t="s">
        <v>48</v>
      </c>
      <c r="K10" s="110" t="s">
        <v>46</v>
      </c>
      <c r="L10" s="110" t="s">
        <v>39</v>
      </c>
      <c r="M10" s="110" t="s">
        <v>49</v>
      </c>
      <c r="N10" s="110" t="s">
        <v>40</v>
      </c>
      <c r="O10" s="110" t="s">
        <v>50</v>
      </c>
      <c r="P10" s="115" t="s">
        <v>11</v>
      </c>
    </row>
    <row r="11" spans="1:17" s="3" customFormat="1" ht="18" customHeight="1" x14ac:dyDescent="0.3">
      <c r="A11" s="107"/>
      <c r="B11" s="158" t="s">
        <v>73</v>
      </c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08"/>
    </row>
    <row r="12" spans="1:17" ht="18" customHeight="1" x14ac:dyDescent="0.3">
      <c r="A12" s="94">
        <v>1</v>
      </c>
      <c r="B12" s="22"/>
      <c r="C12" s="23" t="s">
        <v>8</v>
      </c>
      <c r="D12" s="22">
        <v>1</v>
      </c>
      <c r="E12" s="22" t="s">
        <v>6</v>
      </c>
      <c r="F12" s="96">
        <v>0</v>
      </c>
      <c r="G12" s="97">
        <f t="shared" ref="G12:G18" si="0">(F12*D12)+D12</f>
        <v>1</v>
      </c>
      <c r="H12" s="97">
        <f>2%*$Q$12/I12</f>
        <v>714.22116001248457</v>
      </c>
      <c r="I12" s="98">
        <v>93.23</v>
      </c>
      <c r="J12" s="97">
        <f t="shared" ref="J12:J18" si="1">H12*G12</f>
        <v>714.22116001248457</v>
      </c>
      <c r="K12" s="98">
        <f t="shared" ref="K12:K18" si="2">I12*J12</f>
        <v>66586.838747963935</v>
      </c>
      <c r="L12" s="98">
        <v>0</v>
      </c>
      <c r="M12" s="98">
        <f t="shared" ref="M12:M18" si="3">L12*G12</f>
        <v>0</v>
      </c>
      <c r="N12" s="98">
        <v>0</v>
      </c>
      <c r="O12" s="98">
        <f t="shared" ref="O12:O18" si="4">N12*G12</f>
        <v>0</v>
      </c>
      <c r="P12" s="98">
        <f t="shared" ref="P12:P18" si="5">IF(D12="","",(K12+M12+O12))</f>
        <v>66586.838747963935</v>
      </c>
      <c r="Q12" s="56">
        <f>SUM(P22:P1018)/2</f>
        <v>3329341.9373981967</v>
      </c>
    </row>
    <row r="13" spans="1:17" ht="18" customHeight="1" x14ac:dyDescent="0.3">
      <c r="A13" s="22">
        <f t="shared" ref="A13:A18" si="6">A12+1</f>
        <v>2</v>
      </c>
      <c r="B13" s="22"/>
      <c r="C13" s="23" t="s">
        <v>10</v>
      </c>
      <c r="D13" s="22">
        <v>1</v>
      </c>
      <c r="E13" s="22" t="s">
        <v>6</v>
      </c>
      <c r="F13" s="96">
        <v>0</v>
      </c>
      <c r="G13" s="97">
        <f t="shared" si="0"/>
        <v>1</v>
      </c>
      <c r="H13" s="97">
        <f>1.65%*$Q$12/I13</f>
        <v>589.23245701029975</v>
      </c>
      <c r="I13" s="98">
        <v>93.23</v>
      </c>
      <c r="J13" s="97">
        <f t="shared" si="1"/>
        <v>589.23245701029975</v>
      </c>
      <c r="K13" s="98">
        <f t="shared" si="2"/>
        <v>54934.141967070245</v>
      </c>
      <c r="L13" s="98">
        <v>0</v>
      </c>
      <c r="M13" s="98">
        <f t="shared" si="3"/>
        <v>0</v>
      </c>
      <c r="N13" s="98">
        <v>0</v>
      </c>
      <c r="O13" s="98">
        <f t="shared" si="4"/>
        <v>0</v>
      </c>
      <c r="P13" s="98">
        <f t="shared" si="5"/>
        <v>54934.141967070245</v>
      </c>
    </row>
    <row r="14" spans="1:17" ht="18" customHeight="1" x14ac:dyDescent="0.3">
      <c r="A14" s="22">
        <f t="shared" si="6"/>
        <v>3</v>
      </c>
      <c r="B14" s="22"/>
      <c r="C14" s="23" t="s">
        <v>9</v>
      </c>
      <c r="D14" s="22">
        <v>1</v>
      </c>
      <c r="E14" s="22" t="s">
        <v>6</v>
      </c>
      <c r="F14" s="96">
        <v>0</v>
      </c>
      <c r="G14" s="97">
        <f t="shared" si="0"/>
        <v>1</v>
      </c>
      <c r="H14" s="97">
        <f>0.85%*$Q$12/I14</f>
        <v>303.54399300530594</v>
      </c>
      <c r="I14" s="98">
        <v>93.23</v>
      </c>
      <c r="J14" s="97">
        <f t="shared" si="1"/>
        <v>303.54399300530594</v>
      </c>
      <c r="K14" s="98">
        <f t="shared" si="2"/>
        <v>28299.406467884673</v>
      </c>
      <c r="L14" s="98">
        <v>0</v>
      </c>
      <c r="M14" s="98">
        <f t="shared" si="3"/>
        <v>0</v>
      </c>
      <c r="N14" s="98">
        <v>0</v>
      </c>
      <c r="O14" s="98">
        <f t="shared" si="4"/>
        <v>0</v>
      </c>
      <c r="P14" s="98">
        <f t="shared" si="5"/>
        <v>28299.406467884673</v>
      </c>
    </row>
    <row r="15" spans="1:17" ht="18" customHeight="1" x14ac:dyDescent="0.3">
      <c r="A15" s="22">
        <f t="shared" si="6"/>
        <v>4</v>
      </c>
      <c r="B15" s="22"/>
      <c r="C15" s="23" t="s">
        <v>3</v>
      </c>
      <c r="D15" s="22">
        <v>1</v>
      </c>
      <c r="E15" s="22" t="s">
        <v>6</v>
      </c>
      <c r="F15" s="96">
        <v>0</v>
      </c>
      <c r="G15" s="97">
        <f t="shared" si="0"/>
        <v>1</v>
      </c>
      <c r="H15" s="97">
        <f>2.02%*$Q$12/I15</f>
        <v>721.3633716126094</v>
      </c>
      <c r="I15" s="98">
        <v>93.23</v>
      </c>
      <c r="J15" s="97">
        <f t="shared" si="1"/>
        <v>721.3633716126094</v>
      </c>
      <c r="K15" s="98">
        <f t="shared" si="2"/>
        <v>67252.707135443576</v>
      </c>
      <c r="L15" s="98">
        <v>0</v>
      </c>
      <c r="M15" s="98">
        <f t="shared" si="3"/>
        <v>0</v>
      </c>
      <c r="N15" s="98">
        <v>0</v>
      </c>
      <c r="O15" s="98">
        <f t="shared" si="4"/>
        <v>0</v>
      </c>
      <c r="P15" s="98">
        <f t="shared" si="5"/>
        <v>67252.707135443576</v>
      </c>
    </row>
    <row r="16" spans="1:17" ht="18" customHeight="1" x14ac:dyDescent="0.3">
      <c r="A16" s="22">
        <f t="shared" si="6"/>
        <v>5</v>
      </c>
      <c r="B16" s="22"/>
      <c r="C16" s="23" t="s">
        <v>41</v>
      </c>
      <c r="D16" s="22">
        <v>1</v>
      </c>
      <c r="E16" s="22" t="s">
        <v>6</v>
      </c>
      <c r="F16" s="96">
        <v>0</v>
      </c>
      <c r="G16" s="97">
        <f t="shared" si="0"/>
        <v>1</v>
      </c>
      <c r="H16" s="97">
        <f>2%*$Q$12/I16</f>
        <v>714.22116001248457</v>
      </c>
      <c r="I16" s="98">
        <v>93.23</v>
      </c>
      <c r="J16" s="97">
        <f t="shared" si="1"/>
        <v>714.22116001248457</v>
      </c>
      <c r="K16" s="98">
        <f t="shared" si="2"/>
        <v>66586.838747963935</v>
      </c>
      <c r="L16" s="98">
        <v>0</v>
      </c>
      <c r="M16" s="98">
        <f t="shared" si="3"/>
        <v>0</v>
      </c>
      <c r="N16" s="98">
        <v>0</v>
      </c>
      <c r="O16" s="98">
        <f t="shared" si="4"/>
        <v>0</v>
      </c>
      <c r="P16" s="98">
        <f t="shared" si="5"/>
        <v>66586.838747963935</v>
      </c>
    </row>
    <row r="17" spans="1:16" ht="18" customHeight="1" x14ac:dyDescent="0.3">
      <c r="A17" s="22">
        <f t="shared" si="6"/>
        <v>6</v>
      </c>
      <c r="B17" s="22"/>
      <c r="C17" s="23" t="s">
        <v>4</v>
      </c>
      <c r="D17" s="22">
        <v>1</v>
      </c>
      <c r="E17" s="22" t="s">
        <v>6</v>
      </c>
      <c r="F17" s="96">
        <v>0</v>
      </c>
      <c r="G17" s="97">
        <f t="shared" si="0"/>
        <v>1</v>
      </c>
      <c r="H17" s="97">
        <f>0.98%*$Q$12/I17</f>
        <v>349.96836840611741</v>
      </c>
      <c r="I17" s="98">
        <v>93.23</v>
      </c>
      <c r="J17" s="97">
        <f t="shared" si="1"/>
        <v>349.96836840611741</v>
      </c>
      <c r="K17" s="98">
        <f t="shared" si="2"/>
        <v>32627.550986502327</v>
      </c>
      <c r="L17" s="98">
        <v>0</v>
      </c>
      <c r="M17" s="98">
        <f t="shared" si="3"/>
        <v>0</v>
      </c>
      <c r="N17" s="98">
        <v>0</v>
      </c>
      <c r="O17" s="98">
        <f t="shared" si="4"/>
        <v>0</v>
      </c>
      <c r="P17" s="98">
        <f t="shared" si="5"/>
        <v>32627.550986502327</v>
      </c>
    </row>
    <row r="18" spans="1:16" ht="18" customHeight="1" x14ac:dyDescent="0.3">
      <c r="A18" s="22">
        <f t="shared" si="6"/>
        <v>7</v>
      </c>
      <c r="B18" s="22"/>
      <c r="C18" s="23" t="s">
        <v>14</v>
      </c>
      <c r="D18" s="99">
        <v>1</v>
      </c>
      <c r="E18" s="22" t="s">
        <v>6</v>
      </c>
      <c r="F18" s="96">
        <v>0</v>
      </c>
      <c r="G18" s="97">
        <f t="shared" si="0"/>
        <v>1</v>
      </c>
      <c r="H18" s="97">
        <f>0.5%*$Q$12/I18</f>
        <v>178.55529000312114</v>
      </c>
      <c r="I18" s="98">
        <v>93.23</v>
      </c>
      <c r="J18" s="97">
        <f t="shared" si="1"/>
        <v>178.55529000312114</v>
      </c>
      <c r="K18" s="98">
        <f t="shared" si="2"/>
        <v>16646.709686990984</v>
      </c>
      <c r="L18" s="98">
        <v>0</v>
      </c>
      <c r="M18" s="98">
        <f t="shared" si="3"/>
        <v>0</v>
      </c>
      <c r="N18" s="98">
        <v>0</v>
      </c>
      <c r="O18" s="98">
        <f t="shared" si="4"/>
        <v>0</v>
      </c>
      <c r="P18" s="98">
        <f t="shared" si="5"/>
        <v>16646.709686990984</v>
      </c>
    </row>
    <row r="19" spans="1:16" s="3" customFormat="1" ht="18" customHeight="1" x14ac:dyDescent="0.3">
      <c r="A19" s="119" t="str">
        <f t="shared" ref="A19:A21" si="7">IF(E19=0,"",1+MAX(A13:A18))</f>
        <v/>
      </c>
      <c r="B19" s="120"/>
      <c r="C19" s="121"/>
      <c r="D19" s="122"/>
      <c r="E19" s="122"/>
      <c r="F19" s="122"/>
      <c r="G19" s="123"/>
      <c r="H19" s="122"/>
      <c r="I19" s="122"/>
      <c r="J19" s="122"/>
      <c r="K19" s="122"/>
      <c r="L19" s="122"/>
      <c r="M19" s="122"/>
      <c r="N19" s="122"/>
      <c r="O19" s="122" t="s">
        <v>34</v>
      </c>
      <c r="P19" s="124">
        <f>SUM(P12:P18)</f>
        <v>332934.19373981969</v>
      </c>
    </row>
    <row r="20" spans="1:16" ht="18" customHeight="1" x14ac:dyDescent="0.3">
      <c r="A20" s="75" t="str">
        <f t="shared" si="7"/>
        <v/>
      </c>
      <c r="B20" s="76"/>
      <c r="C20" s="24"/>
      <c r="D20" s="25"/>
      <c r="E20" s="24"/>
      <c r="F20" s="25"/>
      <c r="G20" s="51"/>
      <c r="H20" s="11"/>
      <c r="I20" s="26"/>
      <c r="J20" s="11"/>
      <c r="K20" s="26"/>
      <c r="L20" s="26"/>
      <c r="M20" s="26"/>
      <c r="N20" s="26"/>
      <c r="O20" s="26"/>
      <c r="P20" s="27"/>
    </row>
    <row r="21" spans="1:16" s="3" customFormat="1" ht="18" customHeight="1" x14ac:dyDescent="0.3">
      <c r="A21" s="127" t="str">
        <f t="shared" si="7"/>
        <v/>
      </c>
      <c r="B21" s="157" t="s">
        <v>74</v>
      </c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/>
      <c r="O21" s="157"/>
      <c r="P21" s="128"/>
    </row>
    <row r="22" spans="1:16" s="3" customFormat="1" ht="14.1" x14ac:dyDescent="0.3">
      <c r="A22" s="94" t="str">
        <f>IF(E22=0,"",1+MAX(A20:A21))</f>
        <v/>
      </c>
      <c r="B22" s="31"/>
      <c r="C22" s="85" t="s">
        <v>91</v>
      </c>
      <c r="D22" s="28"/>
      <c r="E22" s="28"/>
      <c r="F22" s="96"/>
      <c r="G22" s="97"/>
      <c r="H22" s="97"/>
      <c r="I22" s="98"/>
      <c r="J22" s="97"/>
      <c r="K22" s="98"/>
      <c r="L22" s="98"/>
      <c r="M22" s="98"/>
      <c r="N22" s="98"/>
      <c r="O22" s="98"/>
      <c r="P22" s="98"/>
    </row>
    <row r="23" spans="1:16" ht="14.1" x14ac:dyDescent="0.3">
      <c r="A23" s="94">
        <f>IF(D23=0,"",1+MAX(A$12:A22))</f>
        <v>8</v>
      </c>
      <c r="B23" s="95"/>
      <c r="C23" s="59" t="s">
        <v>144</v>
      </c>
      <c r="D23" s="28">
        <v>10</v>
      </c>
      <c r="E23" s="28" t="s">
        <v>70</v>
      </c>
      <c r="F23" s="96">
        <v>0</v>
      </c>
      <c r="G23" s="97">
        <f t="shared" ref="G23:G25" si="8">(F23*D23)+D23</f>
        <v>10</v>
      </c>
      <c r="H23" s="97">
        <v>3.9510000000000001</v>
      </c>
      <c r="I23" s="98">
        <v>55.79</v>
      </c>
      <c r="J23" s="97">
        <f t="shared" ref="J23:J25" si="9">H23*G23</f>
        <v>39.51</v>
      </c>
      <c r="K23" s="98">
        <f t="shared" ref="K23:K25" si="10">I23*J23</f>
        <v>2204.2628999999997</v>
      </c>
      <c r="L23" s="98"/>
      <c r="M23" s="98">
        <f t="shared" ref="M23:M25" si="11">L23*G23</f>
        <v>0</v>
      </c>
      <c r="N23" s="98">
        <v>0</v>
      </c>
      <c r="O23" s="98">
        <f t="shared" ref="O23:O25" si="12">N23*G23</f>
        <v>0</v>
      </c>
      <c r="P23" s="98">
        <f t="shared" ref="P23:P25" si="13">IF(D23="","",(K23+M23+O23))</f>
        <v>2204.2628999999997</v>
      </c>
    </row>
    <row r="24" spans="1:16" ht="14.1" x14ac:dyDescent="0.3">
      <c r="A24" s="94">
        <f>IF(D24=0,"",1+MAX(A$12:A23))</f>
        <v>9</v>
      </c>
      <c r="B24" s="29"/>
      <c r="C24" s="59" t="s">
        <v>145</v>
      </c>
      <c r="D24" s="28">
        <v>13</v>
      </c>
      <c r="E24" s="28" t="s">
        <v>70</v>
      </c>
      <c r="F24" s="96">
        <v>0</v>
      </c>
      <c r="G24" s="97">
        <f t="shared" si="8"/>
        <v>13</v>
      </c>
      <c r="H24" s="97">
        <v>3.5779999999999998</v>
      </c>
      <c r="I24" s="98">
        <v>55.79</v>
      </c>
      <c r="J24" s="97">
        <f t="shared" si="9"/>
        <v>46.513999999999996</v>
      </c>
      <c r="K24" s="98">
        <f t="shared" si="10"/>
        <v>2595.0160599999999</v>
      </c>
      <c r="L24" s="98"/>
      <c r="M24" s="98">
        <f t="shared" si="11"/>
        <v>0</v>
      </c>
      <c r="N24" s="98">
        <v>0</v>
      </c>
      <c r="O24" s="98">
        <f t="shared" si="12"/>
        <v>0</v>
      </c>
      <c r="P24" s="98">
        <f t="shared" si="13"/>
        <v>2595.0160599999999</v>
      </c>
    </row>
    <row r="25" spans="1:16" ht="20.100000000000001" customHeight="1" x14ac:dyDescent="0.3">
      <c r="A25" s="94">
        <f>IF(D25=0,"",1+MAX(A$12:A24))</f>
        <v>10</v>
      </c>
      <c r="B25" s="29"/>
      <c r="C25" s="59" t="s">
        <v>146</v>
      </c>
      <c r="D25" s="28">
        <v>2</v>
      </c>
      <c r="E25" s="28" t="s">
        <v>70</v>
      </c>
      <c r="F25" s="96">
        <v>0</v>
      </c>
      <c r="G25" s="97">
        <f t="shared" si="8"/>
        <v>2</v>
      </c>
      <c r="H25" s="97">
        <v>4.3120000000000003</v>
      </c>
      <c r="I25" s="98">
        <v>55.79</v>
      </c>
      <c r="J25" s="97">
        <f t="shared" si="9"/>
        <v>8.6240000000000006</v>
      </c>
      <c r="K25" s="98">
        <f t="shared" si="10"/>
        <v>481.13296000000003</v>
      </c>
      <c r="L25" s="98"/>
      <c r="M25" s="98">
        <f t="shared" si="11"/>
        <v>0</v>
      </c>
      <c r="N25" s="98">
        <v>0</v>
      </c>
      <c r="O25" s="98">
        <f t="shared" si="12"/>
        <v>0</v>
      </c>
      <c r="P25" s="98">
        <f t="shared" si="13"/>
        <v>481.13296000000003</v>
      </c>
    </row>
    <row r="26" spans="1:16" s="3" customFormat="1" ht="14.1" x14ac:dyDescent="0.3">
      <c r="A26" s="94" t="str">
        <f>IF(E26=0,"",1+MAX(A22:A24))</f>
        <v/>
      </c>
      <c r="B26" s="31"/>
      <c r="C26" s="85" t="s">
        <v>92</v>
      </c>
      <c r="D26" s="28"/>
      <c r="E26" s="28"/>
      <c r="F26" s="96"/>
      <c r="G26" s="97"/>
      <c r="H26" s="97"/>
      <c r="I26" s="98"/>
      <c r="J26" s="97"/>
      <c r="K26" s="98"/>
      <c r="L26" s="98"/>
      <c r="M26" s="98"/>
      <c r="N26" s="98"/>
      <c r="O26" s="98"/>
      <c r="P26" s="98"/>
    </row>
    <row r="27" spans="1:16" ht="14.1" x14ac:dyDescent="0.3">
      <c r="A27" s="94">
        <f>IF(D27=0,"",1+MAX(A$12:A26))</f>
        <v>11</v>
      </c>
      <c r="B27" s="95"/>
      <c r="C27" s="59" t="s">
        <v>147</v>
      </c>
      <c r="D27" s="28">
        <v>1</v>
      </c>
      <c r="E27" s="28" t="s">
        <v>70</v>
      </c>
      <c r="F27" s="96">
        <v>0</v>
      </c>
      <c r="G27" s="97">
        <f>(F27*D27)+D27</f>
        <v>1</v>
      </c>
      <c r="H27" s="97">
        <v>6.984</v>
      </c>
      <c r="I27" s="98">
        <v>66.94</v>
      </c>
      <c r="J27" s="97">
        <f>H27*G27</f>
        <v>6.984</v>
      </c>
      <c r="K27" s="98">
        <f>I27*J27</f>
        <v>467.50896</v>
      </c>
      <c r="L27" s="98"/>
      <c r="M27" s="98">
        <f>L27*G27</f>
        <v>0</v>
      </c>
      <c r="N27" s="98">
        <v>0</v>
      </c>
      <c r="O27" s="98">
        <f>N27*G27</f>
        <v>0</v>
      </c>
      <c r="P27" s="98">
        <f>IF(D27="","",(K27+M27+O27))</f>
        <v>467.50896</v>
      </c>
    </row>
    <row r="28" spans="1:16" ht="27.95" x14ac:dyDescent="0.3">
      <c r="A28" s="94">
        <f>IF(D28=0,"",1+MAX(A$12:A27))</f>
        <v>12</v>
      </c>
      <c r="B28" s="95"/>
      <c r="C28" s="59" t="s">
        <v>148</v>
      </c>
      <c r="D28" s="28">
        <v>4</v>
      </c>
      <c r="E28" s="28" t="s">
        <v>70</v>
      </c>
      <c r="F28" s="96">
        <v>0</v>
      </c>
      <c r="G28" s="97">
        <f>(F28*D28)+D28</f>
        <v>4</v>
      </c>
      <c r="H28" s="97">
        <v>0.5</v>
      </c>
      <c r="I28" s="98">
        <v>66.94</v>
      </c>
      <c r="J28" s="97">
        <f>H28*G28</f>
        <v>2</v>
      </c>
      <c r="K28" s="98">
        <f>I28*J28</f>
        <v>133.88</v>
      </c>
      <c r="L28" s="98"/>
      <c r="M28" s="98">
        <f>L28*G28</f>
        <v>0</v>
      </c>
      <c r="N28" s="98">
        <v>0</v>
      </c>
      <c r="O28" s="98">
        <f>N28*G28</f>
        <v>0</v>
      </c>
      <c r="P28" s="98">
        <f>IF(D28="","",(K28+M28+O28))</f>
        <v>133.88</v>
      </c>
    </row>
    <row r="29" spans="1:16" ht="14.1" x14ac:dyDescent="0.3">
      <c r="A29" s="94">
        <f>IF(D29=0,"",1+MAX(A$12:A28))</f>
        <v>13</v>
      </c>
      <c r="B29" s="95"/>
      <c r="C29" s="59" t="s">
        <v>149</v>
      </c>
      <c r="D29" s="28">
        <v>8</v>
      </c>
      <c r="E29" s="28" t="s">
        <v>70</v>
      </c>
      <c r="F29" s="96">
        <v>0</v>
      </c>
      <c r="G29" s="97">
        <f>(F29*D29)+D29</f>
        <v>8</v>
      </c>
      <c r="H29" s="97">
        <v>5.5119999999999996</v>
      </c>
      <c r="I29" s="98">
        <v>66.94</v>
      </c>
      <c r="J29" s="97">
        <f>H29*G29</f>
        <v>44.095999999999997</v>
      </c>
      <c r="K29" s="98">
        <f>I29*J29</f>
        <v>2951.7862399999995</v>
      </c>
      <c r="L29" s="98"/>
      <c r="M29" s="98">
        <f>L29*G29</f>
        <v>0</v>
      </c>
      <c r="N29" s="98">
        <v>0</v>
      </c>
      <c r="O29" s="98">
        <f>N29*G29</f>
        <v>0</v>
      </c>
      <c r="P29" s="98">
        <f>IF(D29="","",(K29+M29+O29))</f>
        <v>2951.7862399999995</v>
      </c>
    </row>
    <row r="30" spans="1:16" ht="14.1" x14ac:dyDescent="0.3">
      <c r="A30" s="94">
        <f>IF(D30=0,"",1+MAX(A$12:A29))</f>
        <v>14</v>
      </c>
      <c r="B30" s="95"/>
      <c r="C30" s="59" t="s">
        <v>150</v>
      </c>
      <c r="D30" s="28">
        <v>6</v>
      </c>
      <c r="E30" s="28" t="s">
        <v>70</v>
      </c>
      <c r="F30" s="96">
        <v>0</v>
      </c>
      <c r="G30" s="97">
        <f>(F30*D30)+D30</f>
        <v>6</v>
      </c>
      <c r="H30" s="97">
        <v>0.75</v>
      </c>
      <c r="I30" s="98">
        <v>66.94</v>
      </c>
      <c r="J30" s="97">
        <f>H30*G30</f>
        <v>4.5</v>
      </c>
      <c r="K30" s="98">
        <f>I30*J30</f>
        <v>301.23</v>
      </c>
      <c r="L30" s="98"/>
      <c r="M30" s="98">
        <f>L30*G30</f>
        <v>0</v>
      </c>
      <c r="N30" s="98">
        <v>0</v>
      </c>
      <c r="O30" s="98">
        <f>N30*G30</f>
        <v>0</v>
      </c>
      <c r="P30" s="98">
        <f>IF(D30="","",(K30+M30+O30))</f>
        <v>301.23</v>
      </c>
    </row>
    <row r="31" spans="1:16" ht="14.1" x14ac:dyDescent="0.3">
      <c r="A31" s="94">
        <f>IF(D31=0,"",1+MAX(A$12:A30))</f>
        <v>15</v>
      </c>
      <c r="B31" s="95"/>
      <c r="C31" s="59" t="s">
        <v>151</v>
      </c>
      <c r="D31" s="28">
        <v>2644.75</v>
      </c>
      <c r="E31" s="28" t="s">
        <v>67</v>
      </c>
      <c r="F31" s="96">
        <v>0</v>
      </c>
      <c r="G31" s="97">
        <f t="shared" ref="G31:G36" si="14">(F31*D31)+D31</f>
        <v>2644.75</v>
      </c>
      <c r="H31" s="97">
        <v>0.05</v>
      </c>
      <c r="I31" s="98">
        <v>66.94</v>
      </c>
      <c r="J31" s="97">
        <f t="shared" ref="J31:J36" si="15">H31*G31</f>
        <v>132.23750000000001</v>
      </c>
      <c r="K31" s="98">
        <f t="shared" ref="K31:K36" si="16">I31*J31</f>
        <v>8851.9782500000001</v>
      </c>
      <c r="L31" s="98"/>
      <c r="M31" s="98">
        <f t="shared" ref="M31:M36" si="17">L31*G31</f>
        <v>0</v>
      </c>
      <c r="N31" s="98">
        <v>0</v>
      </c>
      <c r="O31" s="98">
        <f t="shared" ref="O31:O36" si="18">N31*G31</f>
        <v>0</v>
      </c>
      <c r="P31" s="98">
        <f t="shared" ref="P31:P36" si="19">IF(D31="","",(K31+M31+O31))</f>
        <v>8851.9782500000001</v>
      </c>
    </row>
    <row r="32" spans="1:16" ht="14.1" x14ac:dyDescent="0.3">
      <c r="A32" s="94">
        <f>IF(D32=0,"",1+MAX(A$12:A31))</f>
        <v>16</v>
      </c>
      <c r="B32" s="95"/>
      <c r="C32" s="59" t="s">
        <v>152</v>
      </c>
      <c r="D32" s="28">
        <v>4341.7</v>
      </c>
      <c r="E32" s="28" t="s">
        <v>67</v>
      </c>
      <c r="F32" s="96">
        <v>0</v>
      </c>
      <c r="G32" s="97">
        <f t="shared" si="14"/>
        <v>4341.7</v>
      </c>
      <c r="H32" s="97">
        <v>1.7999999999999999E-2</v>
      </c>
      <c r="I32" s="98">
        <v>66.94</v>
      </c>
      <c r="J32" s="97">
        <f t="shared" si="15"/>
        <v>78.150599999999997</v>
      </c>
      <c r="K32" s="98">
        <f t="shared" si="16"/>
        <v>5231.4011639999999</v>
      </c>
      <c r="L32" s="98"/>
      <c r="M32" s="98">
        <f t="shared" si="17"/>
        <v>0</v>
      </c>
      <c r="N32" s="98">
        <v>0</v>
      </c>
      <c r="O32" s="98">
        <f t="shared" si="18"/>
        <v>0</v>
      </c>
      <c r="P32" s="98">
        <f t="shared" si="19"/>
        <v>5231.4011639999999</v>
      </c>
    </row>
    <row r="33" spans="1:16" ht="14.1" x14ac:dyDescent="0.3">
      <c r="A33" s="94">
        <f>IF(D33=0,"",1+MAX(A$12:A32))</f>
        <v>17</v>
      </c>
      <c r="B33" s="95"/>
      <c r="C33" s="59" t="s">
        <v>153</v>
      </c>
      <c r="D33" s="28">
        <v>391.1</v>
      </c>
      <c r="E33" s="28" t="s">
        <v>67</v>
      </c>
      <c r="F33" s="96">
        <v>0</v>
      </c>
      <c r="G33" s="97">
        <f t="shared" si="14"/>
        <v>391.1</v>
      </c>
      <c r="H33" s="97">
        <v>8.5000000000000006E-2</v>
      </c>
      <c r="I33" s="98">
        <v>66.94</v>
      </c>
      <c r="J33" s="97">
        <f t="shared" si="15"/>
        <v>33.243500000000004</v>
      </c>
      <c r="K33" s="98">
        <f t="shared" si="16"/>
        <v>2225.3198900000002</v>
      </c>
      <c r="L33" s="98"/>
      <c r="M33" s="98">
        <f t="shared" si="17"/>
        <v>0</v>
      </c>
      <c r="N33" s="98">
        <v>0</v>
      </c>
      <c r="O33" s="98">
        <f t="shared" si="18"/>
        <v>0</v>
      </c>
      <c r="P33" s="98">
        <f t="shared" si="19"/>
        <v>2225.3198900000002</v>
      </c>
    </row>
    <row r="34" spans="1:16" ht="14.1" x14ac:dyDescent="0.3">
      <c r="A34" s="94">
        <f>IF(D34=0,"",1+MAX(A$12:A33))</f>
        <v>18</v>
      </c>
      <c r="B34" s="95"/>
      <c r="C34" s="59" t="s">
        <v>154</v>
      </c>
      <c r="D34" s="28">
        <v>4274.5200000000004</v>
      </c>
      <c r="E34" s="28" t="s">
        <v>67</v>
      </c>
      <c r="F34" s="96">
        <v>0</v>
      </c>
      <c r="G34" s="97">
        <f t="shared" si="14"/>
        <v>4274.5200000000004</v>
      </c>
      <c r="H34" s="97">
        <v>2.5000000000000001E-2</v>
      </c>
      <c r="I34" s="98">
        <v>66.94</v>
      </c>
      <c r="J34" s="97">
        <f t="shared" si="15"/>
        <v>106.86300000000001</v>
      </c>
      <c r="K34" s="98">
        <f t="shared" si="16"/>
        <v>7153.4092200000005</v>
      </c>
      <c r="L34" s="98"/>
      <c r="M34" s="98">
        <f t="shared" si="17"/>
        <v>0</v>
      </c>
      <c r="N34" s="98">
        <v>0</v>
      </c>
      <c r="O34" s="98">
        <f t="shared" si="18"/>
        <v>0</v>
      </c>
      <c r="P34" s="98">
        <f t="shared" si="19"/>
        <v>7153.4092200000005</v>
      </c>
    </row>
    <row r="35" spans="1:16" ht="42" x14ac:dyDescent="0.3">
      <c r="A35" s="94">
        <f>IF(D35=0,"",1+MAX(A$12:A34))</f>
        <v>19</v>
      </c>
      <c r="B35" s="95"/>
      <c r="C35" s="59" t="s">
        <v>155</v>
      </c>
      <c r="D35" s="28">
        <v>2134.5300000000002</v>
      </c>
      <c r="E35" s="28" t="s">
        <v>71</v>
      </c>
      <c r="F35" s="96">
        <v>0</v>
      </c>
      <c r="G35" s="97">
        <f t="shared" si="14"/>
        <v>2134.5300000000002</v>
      </c>
      <c r="H35" s="97">
        <v>3.5000000000000003E-2</v>
      </c>
      <c r="I35" s="98">
        <v>66.94</v>
      </c>
      <c r="J35" s="97">
        <f t="shared" si="15"/>
        <v>74.708550000000017</v>
      </c>
      <c r="K35" s="98">
        <f t="shared" si="16"/>
        <v>5000.9903370000011</v>
      </c>
      <c r="L35" s="98"/>
      <c r="M35" s="98">
        <f t="shared" si="17"/>
        <v>0</v>
      </c>
      <c r="N35" s="98">
        <v>0</v>
      </c>
      <c r="O35" s="98">
        <f t="shared" si="18"/>
        <v>0</v>
      </c>
      <c r="P35" s="98">
        <f t="shared" si="19"/>
        <v>5000.9903370000011</v>
      </c>
    </row>
    <row r="36" spans="1:16" ht="14.1" x14ac:dyDescent="0.3">
      <c r="A36" s="94">
        <f>IF(D36=0,"",1+MAX(A$12:A35))</f>
        <v>20</v>
      </c>
      <c r="B36" s="95"/>
      <c r="C36" s="59" t="s">
        <v>156</v>
      </c>
      <c r="D36" s="28">
        <v>112.3</v>
      </c>
      <c r="E36" s="28" t="s">
        <v>71</v>
      </c>
      <c r="F36" s="96">
        <v>0</v>
      </c>
      <c r="G36" s="97">
        <f t="shared" si="14"/>
        <v>112.3</v>
      </c>
      <c r="H36" s="97">
        <v>0.2</v>
      </c>
      <c r="I36" s="98">
        <v>66.94</v>
      </c>
      <c r="J36" s="97">
        <f t="shared" si="15"/>
        <v>22.46</v>
      </c>
      <c r="K36" s="98">
        <f t="shared" si="16"/>
        <v>1503.4724000000001</v>
      </c>
      <c r="L36" s="98"/>
      <c r="M36" s="98">
        <f t="shared" si="17"/>
        <v>0</v>
      </c>
      <c r="N36" s="98">
        <v>0</v>
      </c>
      <c r="O36" s="98">
        <f t="shared" si="18"/>
        <v>0</v>
      </c>
      <c r="P36" s="98">
        <f t="shared" si="19"/>
        <v>1503.4724000000001</v>
      </c>
    </row>
    <row r="37" spans="1:16" s="3" customFormat="1" ht="18" customHeight="1" x14ac:dyDescent="0.3">
      <c r="A37" s="119" t="str">
        <f>IF(E37=0,"",1+MAX(A23:A36))</f>
        <v/>
      </c>
      <c r="B37" s="120"/>
      <c r="C37" s="121"/>
      <c r="D37" s="122"/>
      <c r="E37" s="122"/>
      <c r="F37" s="122"/>
      <c r="G37" s="123"/>
      <c r="H37" s="122"/>
      <c r="I37" s="122"/>
      <c r="J37" s="122"/>
      <c r="K37" s="122"/>
      <c r="L37" s="122"/>
      <c r="M37" s="122"/>
      <c r="N37" s="122"/>
      <c r="O37" s="122" t="s">
        <v>34</v>
      </c>
      <c r="P37" s="124">
        <f>SUM(P22:P36)</f>
        <v>39101.388380999997</v>
      </c>
    </row>
    <row r="38" spans="1:16" ht="18" customHeight="1" x14ac:dyDescent="0.3">
      <c r="A38" s="75" t="str">
        <f>IF(E38=0,"",1+MAX(A24:A37))</f>
        <v/>
      </c>
      <c r="B38" s="76"/>
      <c r="C38" s="24"/>
      <c r="D38" s="25"/>
      <c r="E38" s="24"/>
      <c r="F38" s="25"/>
      <c r="G38" s="51"/>
      <c r="H38" s="84"/>
      <c r="I38" s="26"/>
      <c r="J38" s="84"/>
      <c r="K38" s="26"/>
      <c r="L38" s="26"/>
      <c r="M38" s="26"/>
      <c r="N38" s="26"/>
      <c r="O38" s="26"/>
      <c r="P38" s="27"/>
    </row>
    <row r="39" spans="1:16" s="3" customFormat="1" ht="18" customHeight="1" x14ac:dyDescent="0.3">
      <c r="A39" s="127" t="str">
        <f>IF(E39=0,"",1+MAX(A26:A38))</f>
        <v/>
      </c>
      <c r="B39" s="157" t="s">
        <v>75</v>
      </c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7"/>
      <c r="P39" s="128"/>
    </row>
    <row r="40" spans="1:16" s="3" customFormat="1" ht="14.1" x14ac:dyDescent="0.3">
      <c r="A40" s="94" t="str">
        <f>IF(E40=0,"",1+MAX(A27:A39))</f>
        <v/>
      </c>
      <c r="B40" s="31"/>
      <c r="C40" s="85" t="s">
        <v>93</v>
      </c>
      <c r="D40" s="28"/>
      <c r="E40" s="28"/>
      <c r="F40" s="96"/>
      <c r="G40" s="97"/>
      <c r="H40" s="97"/>
      <c r="I40" s="98"/>
      <c r="J40" s="97"/>
      <c r="K40" s="98"/>
      <c r="L40" s="98"/>
      <c r="M40" s="98"/>
      <c r="N40" s="98"/>
      <c r="O40" s="98"/>
      <c r="P40" s="98"/>
    </row>
    <row r="41" spans="1:16" ht="14.1" x14ac:dyDescent="0.3">
      <c r="A41" s="94" t="str">
        <f>IF(D41=0,"",1+MAX(A$12:A40))</f>
        <v/>
      </c>
      <c r="B41" s="32"/>
      <c r="C41" s="139" t="s">
        <v>157</v>
      </c>
      <c r="D41" s="28"/>
      <c r="E41" s="28"/>
      <c r="F41" s="96"/>
      <c r="G41" s="97"/>
      <c r="H41" s="97"/>
      <c r="I41" s="98"/>
      <c r="J41" s="97"/>
      <c r="K41" s="98"/>
      <c r="L41" s="98"/>
      <c r="M41" s="98"/>
      <c r="N41" s="98"/>
      <c r="O41" s="98"/>
      <c r="P41" s="98"/>
    </row>
    <row r="42" spans="1:16" ht="42" x14ac:dyDescent="0.3">
      <c r="A42" s="94">
        <f>IF(D42=0,"",1+MAX(A$12:A41))</f>
        <v>21</v>
      </c>
      <c r="B42" s="32"/>
      <c r="C42" s="59" t="s">
        <v>158</v>
      </c>
      <c r="D42" s="28">
        <f>(1*(3*3*1.5))/27</f>
        <v>0.5</v>
      </c>
      <c r="E42" s="28" t="s">
        <v>72</v>
      </c>
      <c r="F42" s="96">
        <v>0.1</v>
      </c>
      <c r="G42" s="97">
        <f t="shared" ref="G42:G52" si="20">(F42*D42)+D42</f>
        <v>0.55000000000000004</v>
      </c>
      <c r="H42" s="97">
        <v>4.59</v>
      </c>
      <c r="I42" s="98">
        <v>76.58</v>
      </c>
      <c r="J42" s="97">
        <f t="shared" ref="J42:J44" si="21">H42*G42</f>
        <v>2.5245000000000002</v>
      </c>
      <c r="K42" s="98">
        <f t="shared" ref="K42:K44" si="22">I42*J42</f>
        <v>193.32621</v>
      </c>
      <c r="L42" s="98">
        <v>355</v>
      </c>
      <c r="M42" s="98">
        <f t="shared" ref="M42:M52" si="23">L42*G42</f>
        <v>195.25000000000003</v>
      </c>
      <c r="N42" s="98">
        <v>0</v>
      </c>
      <c r="O42" s="98">
        <f t="shared" ref="O42:O52" si="24">N42*G42</f>
        <v>0</v>
      </c>
      <c r="P42" s="98">
        <f t="shared" ref="P42:P52" si="25">IF(D42="","",(K42+M42+O42))</f>
        <v>388.57621000000006</v>
      </c>
    </row>
    <row r="43" spans="1:16" ht="14.1" x14ac:dyDescent="0.3">
      <c r="A43" s="94">
        <f>IF(D43=0,"",1+MAX(A$12:A42))</f>
        <v>22</v>
      </c>
      <c r="B43" s="32"/>
      <c r="C43" s="59" t="s">
        <v>159</v>
      </c>
      <c r="D43" s="28">
        <f>(1*(3*1.5)*4)</f>
        <v>18</v>
      </c>
      <c r="E43" s="28" t="s">
        <v>67</v>
      </c>
      <c r="F43" s="96">
        <v>0.1</v>
      </c>
      <c r="G43" s="97">
        <f t="shared" si="20"/>
        <v>19.8</v>
      </c>
      <c r="H43" s="97">
        <v>4.4999999999999998E-2</v>
      </c>
      <c r="I43" s="98">
        <v>76.58</v>
      </c>
      <c r="J43" s="97">
        <f t="shared" si="21"/>
        <v>0.89100000000000001</v>
      </c>
      <c r="K43" s="98">
        <f t="shared" si="22"/>
        <v>68.232780000000005</v>
      </c>
      <c r="L43" s="98"/>
      <c r="M43" s="98">
        <f t="shared" si="23"/>
        <v>0</v>
      </c>
      <c r="N43" s="98">
        <v>0</v>
      </c>
      <c r="O43" s="98">
        <f t="shared" si="24"/>
        <v>0</v>
      </c>
      <c r="P43" s="98">
        <f t="shared" si="25"/>
        <v>68.232780000000005</v>
      </c>
    </row>
    <row r="44" spans="1:16" ht="14.1" x14ac:dyDescent="0.3">
      <c r="A44" s="94">
        <f>IF(D44=0,"",1+MAX(A$12:A43))</f>
        <v>23</v>
      </c>
      <c r="B44" s="32"/>
      <c r="C44" s="59" t="s">
        <v>131</v>
      </c>
      <c r="D44" s="28">
        <f>D42*1.2</f>
        <v>0.6</v>
      </c>
      <c r="E44" s="28" t="s">
        <v>72</v>
      </c>
      <c r="F44" s="96">
        <v>0.1</v>
      </c>
      <c r="G44" s="97">
        <f t="shared" si="20"/>
        <v>0.65999999999999992</v>
      </c>
      <c r="H44" s="97">
        <v>0.5</v>
      </c>
      <c r="I44" s="98">
        <v>76.58</v>
      </c>
      <c r="J44" s="97">
        <f t="shared" si="21"/>
        <v>0.32999999999999996</v>
      </c>
      <c r="K44" s="98">
        <f t="shared" si="22"/>
        <v>25.271399999999996</v>
      </c>
      <c r="L44" s="98"/>
      <c r="M44" s="98">
        <f t="shared" si="23"/>
        <v>0</v>
      </c>
      <c r="N44" s="98">
        <v>0</v>
      </c>
      <c r="O44" s="98">
        <f t="shared" si="24"/>
        <v>0</v>
      </c>
      <c r="P44" s="98">
        <f t="shared" si="25"/>
        <v>25.271399999999996</v>
      </c>
    </row>
    <row r="45" spans="1:16" ht="14.1" x14ac:dyDescent="0.3">
      <c r="A45" s="94" t="str">
        <f>IF(D45=0,"",1+MAX(A$12:A44))</f>
        <v/>
      </c>
      <c r="B45" s="32"/>
      <c r="C45" s="59"/>
      <c r="D45" s="28"/>
      <c r="E45" s="28"/>
      <c r="F45" s="96"/>
      <c r="G45" s="97"/>
      <c r="H45" s="97"/>
      <c r="I45" s="98"/>
      <c r="J45" s="97"/>
      <c r="K45" s="98"/>
      <c r="L45" s="98"/>
      <c r="M45" s="98"/>
      <c r="N45" s="98"/>
      <c r="O45" s="98"/>
      <c r="P45" s="98"/>
    </row>
    <row r="46" spans="1:16" ht="42" x14ac:dyDescent="0.3">
      <c r="A46" s="94">
        <f>IF(D46=0,"",1+MAX(A$12:A45))</f>
        <v>24</v>
      </c>
      <c r="B46" s="32"/>
      <c r="C46" s="59" t="s">
        <v>160</v>
      </c>
      <c r="D46" s="28">
        <f>(2*(4.5*4.5*1.5))/27</f>
        <v>2.25</v>
      </c>
      <c r="E46" s="28" t="s">
        <v>72</v>
      </c>
      <c r="F46" s="96">
        <v>0.1</v>
      </c>
      <c r="G46" s="97">
        <f t="shared" si="20"/>
        <v>2.4750000000000001</v>
      </c>
      <c r="H46" s="97">
        <v>4.59</v>
      </c>
      <c r="I46" s="98">
        <v>76.58</v>
      </c>
      <c r="J46" s="97">
        <f t="shared" ref="J46:J48" si="26">H46*G46</f>
        <v>11.360250000000001</v>
      </c>
      <c r="K46" s="98">
        <f t="shared" ref="K46:K48" si="27">I46*J46</f>
        <v>869.96794499999999</v>
      </c>
      <c r="L46" s="98">
        <v>355</v>
      </c>
      <c r="M46" s="98">
        <f t="shared" si="23"/>
        <v>878.625</v>
      </c>
      <c r="N46" s="98">
        <v>0</v>
      </c>
      <c r="O46" s="98">
        <f t="shared" si="24"/>
        <v>0</v>
      </c>
      <c r="P46" s="98">
        <f t="shared" si="25"/>
        <v>1748.5929449999999</v>
      </c>
    </row>
    <row r="47" spans="1:16" ht="14.1" x14ac:dyDescent="0.3">
      <c r="A47" s="94">
        <f>IF(D47=0,"",1+MAX(A$12:A46))</f>
        <v>25</v>
      </c>
      <c r="B47" s="32"/>
      <c r="C47" s="59" t="s">
        <v>159</v>
      </c>
      <c r="D47" s="28">
        <f>(2*(4.5*1.5)*4)</f>
        <v>54</v>
      </c>
      <c r="E47" s="28" t="s">
        <v>67</v>
      </c>
      <c r="F47" s="96">
        <v>0.1</v>
      </c>
      <c r="G47" s="97">
        <f t="shared" si="20"/>
        <v>59.4</v>
      </c>
      <c r="H47" s="97">
        <v>4.4999999999999998E-2</v>
      </c>
      <c r="I47" s="98">
        <v>76.58</v>
      </c>
      <c r="J47" s="97">
        <f t="shared" si="26"/>
        <v>2.673</v>
      </c>
      <c r="K47" s="98">
        <f t="shared" si="27"/>
        <v>204.69834</v>
      </c>
      <c r="L47" s="98"/>
      <c r="M47" s="98">
        <f t="shared" si="23"/>
        <v>0</v>
      </c>
      <c r="N47" s="98">
        <v>0</v>
      </c>
      <c r="O47" s="98">
        <f t="shared" si="24"/>
        <v>0</v>
      </c>
      <c r="P47" s="98">
        <f t="shared" si="25"/>
        <v>204.69834</v>
      </c>
    </row>
    <row r="48" spans="1:16" ht="14.1" x14ac:dyDescent="0.3">
      <c r="A48" s="94">
        <f>IF(D48=0,"",1+MAX(A$12:A47))</f>
        <v>26</v>
      </c>
      <c r="B48" s="32"/>
      <c r="C48" s="59" t="s">
        <v>131</v>
      </c>
      <c r="D48" s="28">
        <f>D46*1.2</f>
        <v>2.6999999999999997</v>
      </c>
      <c r="E48" s="28" t="s">
        <v>72</v>
      </c>
      <c r="F48" s="96">
        <v>0.1</v>
      </c>
      <c r="G48" s="97">
        <f t="shared" si="20"/>
        <v>2.9699999999999998</v>
      </c>
      <c r="H48" s="97">
        <v>0.5</v>
      </c>
      <c r="I48" s="98">
        <v>76.58</v>
      </c>
      <c r="J48" s="97">
        <f t="shared" si="26"/>
        <v>1.4849999999999999</v>
      </c>
      <c r="K48" s="98">
        <f t="shared" si="27"/>
        <v>113.72129999999999</v>
      </c>
      <c r="L48" s="98"/>
      <c r="M48" s="98">
        <f t="shared" si="23"/>
        <v>0</v>
      </c>
      <c r="N48" s="98">
        <v>0</v>
      </c>
      <c r="O48" s="98">
        <f t="shared" si="24"/>
        <v>0</v>
      </c>
      <c r="P48" s="98">
        <f t="shared" si="25"/>
        <v>113.72129999999999</v>
      </c>
    </row>
    <row r="49" spans="1:16" ht="14.1" x14ac:dyDescent="0.3">
      <c r="A49" s="94" t="str">
        <f>IF(D49=0,"",1+MAX(A$12:A48))</f>
        <v/>
      </c>
      <c r="B49" s="32"/>
      <c r="C49" s="59"/>
      <c r="D49" s="28"/>
      <c r="E49" s="28"/>
      <c r="F49" s="96"/>
      <c r="G49" s="97"/>
      <c r="H49" s="97"/>
      <c r="I49" s="98"/>
      <c r="J49" s="97"/>
      <c r="K49" s="98"/>
      <c r="L49" s="98"/>
      <c r="M49" s="98"/>
      <c r="N49" s="98"/>
      <c r="O49" s="98"/>
      <c r="P49" s="98"/>
    </row>
    <row r="50" spans="1:16" ht="42" x14ac:dyDescent="0.3">
      <c r="A50" s="94">
        <f>IF(D50=0,"",1+MAX(A$12:A49))</f>
        <v>27</v>
      </c>
      <c r="B50" s="32"/>
      <c r="C50" s="59" t="s">
        <v>161</v>
      </c>
      <c r="D50" s="28">
        <f>(2*(5*5*1.5))/27</f>
        <v>2.7777777777777777</v>
      </c>
      <c r="E50" s="28" t="s">
        <v>72</v>
      </c>
      <c r="F50" s="96">
        <v>0.1</v>
      </c>
      <c r="G50" s="97">
        <f t="shared" si="20"/>
        <v>3.0555555555555554</v>
      </c>
      <c r="H50" s="97">
        <v>4.59</v>
      </c>
      <c r="I50" s="98">
        <v>76.58</v>
      </c>
      <c r="J50" s="97">
        <f t="shared" ref="J50:J52" si="28">H50*G50</f>
        <v>14.024999999999999</v>
      </c>
      <c r="K50" s="98">
        <f t="shared" ref="K50:K52" si="29">I50*J50</f>
        <v>1074.0345</v>
      </c>
      <c r="L50" s="98">
        <v>355</v>
      </c>
      <c r="M50" s="98">
        <f t="shared" si="23"/>
        <v>1084.7222222222222</v>
      </c>
      <c r="N50" s="98">
        <v>0</v>
      </c>
      <c r="O50" s="98">
        <f t="shared" si="24"/>
        <v>0</v>
      </c>
      <c r="P50" s="98">
        <f t="shared" si="25"/>
        <v>2158.7567222222224</v>
      </c>
    </row>
    <row r="51" spans="1:16" ht="14.1" x14ac:dyDescent="0.3">
      <c r="A51" s="94">
        <f>IF(D51=0,"",1+MAX(A$12:A50))</f>
        <v>28</v>
      </c>
      <c r="B51" s="32"/>
      <c r="C51" s="59" t="s">
        <v>159</v>
      </c>
      <c r="D51" s="28">
        <f>(2*(5*1.5)*4)</f>
        <v>60</v>
      </c>
      <c r="E51" s="28" t="s">
        <v>67</v>
      </c>
      <c r="F51" s="96">
        <v>0.1</v>
      </c>
      <c r="G51" s="97">
        <f t="shared" si="20"/>
        <v>66</v>
      </c>
      <c r="H51" s="97">
        <v>4.4999999999999998E-2</v>
      </c>
      <c r="I51" s="98">
        <v>76.58</v>
      </c>
      <c r="J51" s="97">
        <f t="shared" si="28"/>
        <v>2.9699999999999998</v>
      </c>
      <c r="K51" s="98">
        <f t="shared" si="29"/>
        <v>227.44259999999997</v>
      </c>
      <c r="L51" s="98"/>
      <c r="M51" s="98">
        <f t="shared" si="23"/>
        <v>0</v>
      </c>
      <c r="N51" s="98">
        <v>0</v>
      </c>
      <c r="O51" s="98">
        <f t="shared" si="24"/>
        <v>0</v>
      </c>
      <c r="P51" s="98">
        <f t="shared" si="25"/>
        <v>227.44259999999997</v>
      </c>
    </row>
    <row r="52" spans="1:16" ht="14.1" x14ac:dyDescent="0.3">
      <c r="A52" s="94">
        <f>IF(D52=0,"",1+MAX(A$12:A51))</f>
        <v>29</v>
      </c>
      <c r="B52" s="32"/>
      <c r="C52" s="59" t="s">
        <v>131</v>
      </c>
      <c r="D52" s="28">
        <f>D50*1.2</f>
        <v>3.333333333333333</v>
      </c>
      <c r="E52" s="28" t="s">
        <v>72</v>
      </c>
      <c r="F52" s="96">
        <v>0.1</v>
      </c>
      <c r="G52" s="97">
        <f t="shared" si="20"/>
        <v>3.6666666666666665</v>
      </c>
      <c r="H52" s="97">
        <v>0.5</v>
      </c>
      <c r="I52" s="98">
        <v>76.58</v>
      </c>
      <c r="J52" s="97">
        <f t="shared" si="28"/>
        <v>1.8333333333333333</v>
      </c>
      <c r="K52" s="98">
        <f t="shared" si="29"/>
        <v>140.39666666666665</v>
      </c>
      <c r="L52" s="98"/>
      <c r="M52" s="98">
        <f t="shared" si="23"/>
        <v>0</v>
      </c>
      <c r="N52" s="98">
        <v>0</v>
      </c>
      <c r="O52" s="98">
        <f t="shared" si="24"/>
        <v>0</v>
      </c>
      <c r="P52" s="98">
        <f t="shared" si="25"/>
        <v>140.39666666666665</v>
      </c>
    </row>
    <row r="53" spans="1:16" ht="14.1" x14ac:dyDescent="0.3">
      <c r="A53" s="94" t="str">
        <f>IF(D53=0,"",1+MAX(A$12:A52))</f>
        <v/>
      </c>
      <c r="B53" s="32"/>
      <c r="C53" s="139" t="s">
        <v>162</v>
      </c>
      <c r="D53" s="28"/>
      <c r="E53" s="28"/>
      <c r="F53" s="96"/>
      <c r="G53" s="97"/>
      <c r="H53" s="97"/>
      <c r="I53" s="98"/>
      <c r="J53" s="97"/>
      <c r="K53" s="98"/>
      <c r="L53" s="98"/>
      <c r="M53" s="98"/>
      <c r="N53" s="98"/>
      <c r="O53" s="98"/>
      <c r="P53" s="98"/>
    </row>
    <row r="54" spans="1:16" ht="42" x14ac:dyDescent="0.3">
      <c r="A54" s="94">
        <f>IF(D54=0,"",1+MAX(A$12:A53))</f>
        <v>30</v>
      </c>
      <c r="B54" s="32"/>
      <c r="C54" s="59" t="s">
        <v>163</v>
      </c>
      <c r="D54" s="28">
        <f>(282.29*1.5*2)/27</f>
        <v>31.365555555555559</v>
      </c>
      <c r="E54" s="28" t="s">
        <v>72</v>
      </c>
      <c r="F54" s="96">
        <v>0.1</v>
      </c>
      <c r="G54" s="97">
        <f t="shared" ref="G54:G64" si="30">(F54*D54)+D54</f>
        <v>34.502111111111113</v>
      </c>
      <c r="H54" s="97">
        <v>3.32</v>
      </c>
      <c r="I54" s="98">
        <v>76.58</v>
      </c>
      <c r="J54" s="97">
        <f t="shared" ref="J54:J56" si="31">H54*G54</f>
        <v>114.54700888888888</v>
      </c>
      <c r="K54" s="98">
        <f t="shared" ref="K54:K56" si="32">I54*J54</f>
        <v>8772.0099407111102</v>
      </c>
      <c r="L54" s="98">
        <v>355</v>
      </c>
      <c r="M54" s="98">
        <f t="shared" ref="M54:M64" si="33">L54*G54</f>
        <v>12248.249444444446</v>
      </c>
      <c r="N54" s="98">
        <v>0</v>
      </c>
      <c r="O54" s="98">
        <f t="shared" ref="O54:O64" si="34">N54*G54</f>
        <v>0</v>
      </c>
      <c r="P54" s="98">
        <f t="shared" ref="P54:P64" si="35">IF(D54="","",(K54+M54+O54))</f>
        <v>21020.259385155558</v>
      </c>
    </row>
    <row r="55" spans="1:16" ht="14.1" x14ac:dyDescent="0.3">
      <c r="A55" s="94">
        <f>IF(D55=0,"",1+MAX(A$12:A54))</f>
        <v>31</v>
      </c>
      <c r="B55" s="32"/>
      <c r="C55" s="59" t="s">
        <v>159</v>
      </c>
      <c r="D55" s="28">
        <f>(282.29*2)*2</f>
        <v>1129.1600000000001</v>
      </c>
      <c r="E55" s="28" t="s">
        <v>67</v>
      </c>
      <c r="F55" s="96">
        <v>0.1</v>
      </c>
      <c r="G55" s="97">
        <f t="shared" si="30"/>
        <v>1242.076</v>
      </c>
      <c r="H55" s="97">
        <v>4.4999999999999998E-2</v>
      </c>
      <c r="I55" s="98">
        <v>76.58</v>
      </c>
      <c r="J55" s="97">
        <f t="shared" si="31"/>
        <v>55.893419999999999</v>
      </c>
      <c r="K55" s="98">
        <f t="shared" si="32"/>
        <v>4280.3181035999996</v>
      </c>
      <c r="L55" s="98"/>
      <c r="M55" s="98">
        <f t="shared" si="33"/>
        <v>0</v>
      </c>
      <c r="N55" s="98">
        <v>0</v>
      </c>
      <c r="O55" s="98">
        <f t="shared" si="34"/>
        <v>0</v>
      </c>
      <c r="P55" s="98">
        <f t="shared" si="35"/>
        <v>4280.3181035999996</v>
      </c>
    </row>
    <row r="56" spans="1:16" ht="14.1" x14ac:dyDescent="0.3">
      <c r="A56" s="94">
        <f>IF(D56=0,"",1+MAX(A$12:A55))</f>
        <v>32</v>
      </c>
      <c r="B56" s="32"/>
      <c r="C56" s="59" t="s">
        <v>131</v>
      </c>
      <c r="D56" s="28">
        <f>D54*1.2</f>
        <v>37.638666666666673</v>
      </c>
      <c r="E56" s="28" t="s">
        <v>72</v>
      </c>
      <c r="F56" s="96">
        <v>0.1</v>
      </c>
      <c r="G56" s="97">
        <f t="shared" si="30"/>
        <v>41.402533333333338</v>
      </c>
      <c r="H56" s="97">
        <v>0.5</v>
      </c>
      <c r="I56" s="98">
        <v>76.58</v>
      </c>
      <c r="J56" s="97">
        <f t="shared" si="31"/>
        <v>20.701266666666669</v>
      </c>
      <c r="K56" s="98">
        <f t="shared" si="32"/>
        <v>1585.3030013333334</v>
      </c>
      <c r="L56" s="98"/>
      <c r="M56" s="98">
        <f t="shared" si="33"/>
        <v>0</v>
      </c>
      <c r="N56" s="98">
        <v>0</v>
      </c>
      <c r="O56" s="98">
        <f t="shared" si="34"/>
        <v>0</v>
      </c>
      <c r="P56" s="98">
        <f t="shared" si="35"/>
        <v>1585.3030013333334</v>
      </c>
    </row>
    <row r="57" spans="1:16" ht="14.1" x14ac:dyDescent="0.3">
      <c r="A57" s="94" t="str">
        <f>IF(D57=0,"",1+MAX(A$12:A56))</f>
        <v/>
      </c>
      <c r="B57" s="32"/>
      <c r="C57" s="59"/>
      <c r="D57" s="28"/>
      <c r="E57" s="28"/>
      <c r="F57" s="96"/>
      <c r="G57" s="97"/>
      <c r="H57" s="97"/>
      <c r="I57" s="98"/>
      <c r="J57" s="97"/>
      <c r="K57" s="98"/>
      <c r="L57" s="98"/>
      <c r="M57" s="98"/>
      <c r="N57" s="98"/>
      <c r="O57" s="98"/>
      <c r="P57" s="98"/>
    </row>
    <row r="58" spans="1:16" ht="42" x14ac:dyDescent="0.3">
      <c r="A58" s="94">
        <f>IF(D58=0,"",1+MAX(A$12:A57))</f>
        <v>33</v>
      </c>
      <c r="B58" s="32"/>
      <c r="C58" s="59" t="s">
        <v>165</v>
      </c>
      <c r="D58" s="28">
        <f>(116.36*1.5*2)/27</f>
        <v>12.928888888888888</v>
      </c>
      <c r="E58" s="28" t="s">
        <v>72</v>
      </c>
      <c r="F58" s="96">
        <v>0.1</v>
      </c>
      <c r="G58" s="97">
        <f t="shared" si="30"/>
        <v>14.221777777777778</v>
      </c>
      <c r="H58" s="97">
        <v>3.32</v>
      </c>
      <c r="I58" s="98">
        <v>76.58</v>
      </c>
      <c r="J58" s="97">
        <f t="shared" ref="J58:J60" si="36">H58*G58</f>
        <v>47.216302222222218</v>
      </c>
      <c r="K58" s="98">
        <f t="shared" ref="K58:K60" si="37">I58*J58</f>
        <v>3615.8244241777775</v>
      </c>
      <c r="L58" s="98">
        <v>355</v>
      </c>
      <c r="M58" s="98">
        <f t="shared" si="33"/>
        <v>5048.7311111111112</v>
      </c>
      <c r="N58" s="98">
        <v>0</v>
      </c>
      <c r="O58" s="98">
        <f t="shared" si="34"/>
        <v>0</v>
      </c>
      <c r="P58" s="98">
        <f t="shared" si="35"/>
        <v>8664.5555352888878</v>
      </c>
    </row>
    <row r="59" spans="1:16" ht="14.1" x14ac:dyDescent="0.3">
      <c r="A59" s="94">
        <f>IF(D59=0,"",1+MAX(A$12:A58))</f>
        <v>34</v>
      </c>
      <c r="B59" s="32"/>
      <c r="C59" s="59" t="s">
        <v>159</v>
      </c>
      <c r="D59" s="28">
        <f>(282.29*2)*2</f>
        <v>1129.1600000000001</v>
      </c>
      <c r="E59" s="28" t="s">
        <v>67</v>
      </c>
      <c r="F59" s="96">
        <v>0.1</v>
      </c>
      <c r="G59" s="97">
        <f t="shared" si="30"/>
        <v>1242.076</v>
      </c>
      <c r="H59" s="97">
        <v>4.4999999999999998E-2</v>
      </c>
      <c r="I59" s="98">
        <v>76.58</v>
      </c>
      <c r="J59" s="97">
        <f t="shared" si="36"/>
        <v>55.893419999999999</v>
      </c>
      <c r="K59" s="98">
        <f t="shared" si="37"/>
        <v>4280.3181035999996</v>
      </c>
      <c r="L59" s="98"/>
      <c r="M59" s="98">
        <f t="shared" si="33"/>
        <v>0</v>
      </c>
      <c r="N59" s="98">
        <v>0</v>
      </c>
      <c r="O59" s="98">
        <f t="shared" si="34"/>
        <v>0</v>
      </c>
      <c r="P59" s="98">
        <f t="shared" si="35"/>
        <v>4280.3181035999996</v>
      </c>
    </row>
    <row r="60" spans="1:16" ht="14.1" x14ac:dyDescent="0.3">
      <c r="A60" s="94">
        <f>IF(D60=0,"",1+MAX(A$12:A59))</f>
        <v>35</v>
      </c>
      <c r="B60" s="32"/>
      <c r="C60" s="59" t="s">
        <v>131</v>
      </c>
      <c r="D60" s="28">
        <f>D58*1.2</f>
        <v>15.514666666666665</v>
      </c>
      <c r="E60" s="28" t="s">
        <v>72</v>
      </c>
      <c r="F60" s="96">
        <v>0.1</v>
      </c>
      <c r="G60" s="97">
        <f t="shared" si="30"/>
        <v>17.066133333333333</v>
      </c>
      <c r="H60" s="97">
        <v>0.5</v>
      </c>
      <c r="I60" s="98">
        <v>76.58</v>
      </c>
      <c r="J60" s="97">
        <f t="shared" si="36"/>
        <v>8.5330666666666666</v>
      </c>
      <c r="K60" s="98">
        <f t="shared" si="37"/>
        <v>653.46224533333327</v>
      </c>
      <c r="L60" s="98"/>
      <c r="M60" s="98">
        <f t="shared" si="33"/>
        <v>0</v>
      </c>
      <c r="N60" s="98">
        <v>0</v>
      </c>
      <c r="O60" s="98">
        <f t="shared" si="34"/>
        <v>0</v>
      </c>
      <c r="P60" s="98">
        <f t="shared" si="35"/>
        <v>653.46224533333327</v>
      </c>
    </row>
    <row r="61" spans="1:16" ht="14.1" x14ac:dyDescent="0.3">
      <c r="A61" s="94" t="str">
        <f>IF(D61=0,"",1+MAX(A$12:A60))</f>
        <v/>
      </c>
      <c r="B61" s="32"/>
      <c r="C61" s="59"/>
      <c r="D61" s="28"/>
      <c r="E61" s="28"/>
      <c r="F61" s="96"/>
      <c r="G61" s="97"/>
      <c r="H61" s="97"/>
      <c r="I61" s="98"/>
      <c r="J61" s="97"/>
      <c r="K61" s="98"/>
      <c r="L61" s="98"/>
      <c r="M61" s="98"/>
      <c r="N61" s="98"/>
      <c r="O61" s="98"/>
      <c r="P61" s="98"/>
    </row>
    <row r="62" spans="1:16" ht="27.95" x14ac:dyDescent="0.3">
      <c r="A62" s="94">
        <f>IF(D62=0,"",1+MAX(A$12:A61))</f>
        <v>36</v>
      </c>
      <c r="B62" s="32"/>
      <c r="C62" s="59" t="s">
        <v>164</v>
      </c>
      <c r="D62" s="28">
        <f>(9.15*1*0.67)/27</f>
        <v>0.22705555555555557</v>
      </c>
      <c r="E62" s="28" t="s">
        <v>72</v>
      </c>
      <c r="F62" s="96">
        <v>0.1</v>
      </c>
      <c r="G62" s="97">
        <f t="shared" si="30"/>
        <v>0.24976111111111113</v>
      </c>
      <c r="H62" s="97">
        <v>3.32</v>
      </c>
      <c r="I62" s="98">
        <v>76.58</v>
      </c>
      <c r="J62" s="97">
        <f t="shared" ref="J62:J64" si="38">H62*G62</f>
        <v>0.82920688888888894</v>
      </c>
      <c r="K62" s="98">
        <f t="shared" ref="K62:K64" si="39">I62*J62</f>
        <v>63.50066355111111</v>
      </c>
      <c r="L62" s="98">
        <v>355</v>
      </c>
      <c r="M62" s="98">
        <f t="shared" si="33"/>
        <v>88.665194444444452</v>
      </c>
      <c r="N62" s="98">
        <v>0</v>
      </c>
      <c r="O62" s="98">
        <f t="shared" si="34"/>
        <v>0</v>
      </c>
      <c r="P62" s="98">
        <f t="shared" si="35"/>
        <v>152.16585799555557</v>
      </c>
    </row>
    <row r="63" spans="1:16" ht="14.1" x14ac:dyDescent="0.3">
      <c r="A63" s="94">
        <f>IF(D63=0,"",1+MAX(A$12:A62))</f>
        <v>37</v>
      </c>
      <c r="B63" s="32"/>
      <c r="C63" s="59" t="s">
        <v>159</v>
      </c>
      <c r="D63" s="28">
        <f>(9.15*0.67)*2</f>
        <v>12.261000000000001</v>
      </c>
      <c r="E63" s="28" t="s">
        <v>67</v>
      </c>
      <c r="F63" s="96">
        <v>0.1</v>
      </c>
      <c r="G63" s="97">
        <f t="shared" si="30"/>
        <v>13.487100000000002</v>
      </c>
      <c r="H63" s="97">
        <v>4.4999999999999998E-2</v>
      </c>
      <c r="I63" s="98">
        <v>76.58</v>
      </c>
      <c r="J63" s="97">
        <f t="shared" si="38"/>
        <v>0.60691950000000006</v>
      </c>
      <c r="K63" s="98">
        <f t="shared" si="39"/>
        <v>46.477895310000001</v>
      </c>
      <c r="L63" s="98"/>
      <c r="M63" s="98">
        <f t="shared" si="33"/>
        <v>0</v>
      </c>
      <c r="N63" s="98">
        <v>0</v>
      </c>
      <c r="O63" s="98">
        <f t="shared" si="34"/>
        <v>0</v>
      </c>
      <c r="P63" s="98">
        <f t="shared" si="35"/>
        <v>46.477895310000001</v>
      </c>
    </row>
    <row r="64" spans="1:16" ht="14.1" x14ac:dyDescent="0.3">
      <c r="A64" s="94">
        <f>IF(D64=0,"",1+MAX(A$12:A63))</f>
        <v>38</v>
      </c>
      <c r="B64" s="32"/>
      <c r="C64" s="59" t="s">
        <v>131</v>
      </c>
      <c r="D64" s="28">
        <f>D62*1.2</f>
        <v>0.27246666666666669</v>
      </c>
      <c r="E64" s="28" t="s">
        <v>72</v>
      </c>
      <c r="F64" s="96">
        <v>0.1</v>
      </c>
      <c r="G64" s="97">
        <f t="shared" si="30"/>
        <v>0.29971333333333339</v>
      </c>
      <c r="H64" s="97">
        <v>0.5</v>
      </c>
      <c r="I64" s="98">
        <v>76.58</v>
      </c>
      <c r="J64" s="97">
        <f t="shared" si="38"/>
        <v>0.14985666666666669</v>
      </c>
      <c r="K64" s="98">
        <f t="shared" si="39"/>
        <v>11.476023533333334</v>
      </c>
      <c r="L64" s="98"/>
      <c r="M64" s="98">
        <f t="shared" si="33"/>
        <v>0</v>
      </c>
      <c r="N64" s="98">
        <v>0</v>
      </c>
      <c r="O64" s="98">
        <f t="shared" si="34"/>
        <v>0</v>
      </c>
      <c r="P64" s="98">
        <f t="shared" si="35"/>
        <v>11.476023533333334</v>
      </c>
    </row>
    <row r="65" spans="1:16" ht="14.1" x14ac:dyDescent="0.3">
      <c r="A65" s="94"/>
      <c r="B65" s="32"/>
      <c r="C65" s="85" t="s">
        <v>166</v>
      </c>
      <c r="D65" s="28"/>
      <c r="E65" s="28"/>
      <c r="F65" s="96"/>
      <c r="G65" s="97"/>
      <c r="H65" s="97"/>
      <c r="I65" s="98"/>
      <c r="J65" s="97"/>
      <c r="K65" s="98"/>
      <c r="L65" s="98"/>
      <c r="M65" s="98"/>
      <c r="N65" s="98"/>
      <c r="O65" s="98"/>
      <c r="P65" s="98"/>
    </row>
    <row r="66" spans="1:16" ht="42" x14ac:dyDescent="0.3">
      <c r="A66" s="94">
        <f>IF(D66=0,"",1+MAX(A$12:A65))</f>
        <v>39</v>
      </c>
      <c r="B66" s="32"/>
      <c r="C66" s="59" t="s">
        <v>167</v>
      </c>
      <c r="D66" s="28">
        <f>(34.18*0.67*3.5)/27</f>
        <v>2.9685962962962966</v>
      </c>
      <c r="E66" s="28" t="s">
        <v>72</v>
      </c>
      <c r="F66" s="96">
        <v>0.1</v>
      </c>
      <c r="G66" s="97">
        <f t="shared" ref="G66:G68" si="40">(F66*D66)+D66</f>
        <v>3.2654559259259264</v>
      </c>
      <c r="H66" s="97">
        <v>3.7</v>
      </c>
      <c r="I66" s="98">
        <v>76.58</v>
      </c>
      <c r="J66" s="97">
        <f t="shared" ref="J66:J68" si="41">H66*G66</f>
        <v>12.082186925925928</v>
      </c>
      <c r="K66" s="98">
        <f t="shared" ref="K66:K68" si="42">I66*J66</f>
        <v>925.25387478740754</v>
      </c>
      <c r="L66" s="98">
        <v>355</v>
      </c>
      <c r="M66" s="98">
        <f t="shared" ref="M66:M68" si="43">L66*G66</f>
        <v>1159.2368537037039</v>
      </c>
      <c r="N66" s="98">
        <v>0</v>
      </c>
      <c r="O66" s="98">
        <f t="shared" ref="O66:O68" si="44">N66*G66</f>
        <v>0</v>
      </c>
      <c r="P66" s="98">
        <f t="shared" ref="P66:P68" si="45">IF(D66="","",(K66+M66+O66))</f>
        <v>2084.4907284911114</v>
      </c>
    </row>
    <row r="67" spans="1:16" ht="14.1" x14ac:dyDescent="0.3">
      <c r="A67" s="94">
        <f>IF(D67=0,"",1+MAX(A$12:A66))</f>
        <v>40</v>
      </c>
      <c r="B67" s="32"/>
      <c r="C67" s="59" t="s">
        <v>159</v>
      </c>
      <c r="D67" s="28">
        <f>(34.18*3.5)*2</f>
        <v>239.26</v>
      </c>
      <c r="E67" s="28" t="s">
        <v>67</v>
      </c>
      <c r="F67" s="96">
        <v>0.1</v>
      </c>
      <c r="G67" s="97">
        <f t="shared" si="40"/>
        <v>263.18599999999998</v>
      </c>
      <c r="H67" s="97">
        <v>4.4999999999999998E-2</v>
      </c>
      <c r="I67" s="98">
        <v>76.58</v>
      </c>
      <c r="J67" s="97">
        <f t="shared" si="41"/>
        <v>11.843369999999998</v>
      </c>
      <c r="K67" s="98">
        <f t="shared" si="42"/>
        <v>906.96527459999982</v>
      </c>
      <c r="L67" s="98"/>
      <c r="M67" s="98">
        <f t="shared" si="43"/>
        <v>0</v>
      </c>
      <c r="N67" s="98">
        <v>0</v>
      </c>
      <c r="O67" s="98">
        <f t="shared" si="44"/>
        <v>0</v>
      </c>
      <c r="P67" s="98">
        <f t="shared" si="45"/>
        <v>906.96527459999982</v>
      </c>
    </row>
    <row r="68" spans="1:16" ht="14.1" x14ac:dyDescent="0.3">
      <c r="A68" s="94">
        <f>IF(D68=0,"",1+MAX(A$12:A67))</f>
        <v>41</v>
      </c>
      <c r="B68" s="32"/>
      <c r="C68" s="59" t="s">
        <v>131</v>
      </c>
      <c r="D68" s="28">
        <f>D66*1.2</f>
        <v>3.5623155555555557</v>
      </c>
      <c r="E68" s="28" t="s">
        <v>72</v>
      </c>
      <c r="F68" s="96">
        <v>0.1</v>
      </c>
      <c r="G68" s="97">
        <f t="shared" si="40"/>
        <v>3.9185471111111112</v>
      </c>
      <c r="H68" s="97">
        <v>0.5</v>
      </c>
      <c r="I68" s="98">
        <v>76.58</v>
      </c>
      <c r="J68" s="97">
        <f t="shared" si="41"/>
        <v>1.9592735555555556</v>
      </c>
      <c r="K68" s="98">
        <f t="shared" si="42"/>
        <v>150.04116888444443</v>
      </c>
      <c r="L68" s="98"/>
      <c r="M68" s="98">
        <f t="shared" si="43"/>
        <v>0</v>
      </c>
      <c r="N68" s="98">
        <v>0</v>
      </c>
      <c r="O68" s="98">
        <f t="shared" si="44"/>
        <v>0</v>
      </c>
      <c r="P68" s="98">
        <f t="shared" si="45"/>
        <v>150.04116888444443</v>
      </c>
    </row>
    <row r="69" spans="1:16" ht="14.1" x14ac:dyDescent="0.3">
      <c r="A69" s="94"/>
      <c r="B69" s="32"/>
      <c r="C69" s="85" t="s">
        <v>96</v>
      </c>
      <c r="D69" s="28"/>
      <c r="E69" s="28"/>
      <c r="F69" s="96"/>
      <c r="G69" s="97"/>
      <c r="H69" s="97"/>
      <c r="I69" s="98"/>
      <c r="J69" s="97"/>
      <c r="K69" s="98"/>
      <c r="L69" s="98"/>
      <c r="M69" s="98"/>
      <c r="N69" s="98"/>
      <c r="O69" s="98"/>
      <c r="P69" s="98"/>
    </row>
    <row r="70" spans="1:16" ht="42" x14ac:dyDescent="0.3">
      <c r="A70" s="94">
        <f>IF(D70=0,"",1+MAX(A$12:A69))</f>
        <v>42</v>
      </c>
      <c r="B70" s="32"/>
      <c r="C70" s="59" t="s">
        <v>168</v>
      </c>
      <c r="D70" s="28">
        <v>113.26</v>
      </c>
      <c r="E70" s="28" t="s">
        <v>67</v>
      </c>
      <c r="F70" s="96">
        <v>0.1</v>
      </c>
      <c r="G70" s="97">
        <f t="shared" ref="G70:G71" si="46">(F70*D70)+D70</f>
        <v>124.58600000000001</v>
      </c>
      <c r="H70" s="97">
        <v>5.1999999999999998E-2</v>
      </c>
      <c r="I70" s="98">
        <v>76.58</v>
      </c>
      <c r="J70" s="97">
        <f t="shared" ref="J70:J71" si="47">H70*G70</f>
        <v>6.478472</v>
      </c>
      <c r="K70" s="98">
        <f t="shared" ref="K70:K71" si="48">I70*J70</f>
        <v>496.12138576000001</v>
      </c>
      <c r="L70" s="98">
        <v>4.21</v>
      </c>
      <c r="M70" s="98">
        <f t="shared" ref="M70:M71" si="49">L70*G70</f>
        <v>524.50706000000002</v>
      </c>
      <c r="N70" s="98">
        <v>0</v>
      </c>
      <c r="O70" s="98">
        <f t="shared" ref="O70:O71" si="50">N70*G70</f>
        <v>0</v>
      </c>
      <c r="P70" s="98">
        <f t="shared" ref="P70:P71" si="51">IF(D70="","",(K70+M70+O70))</f>
        <v>1020.62844576</v>
      </c>
    </row>
    <row r="71" spans="1:16" ht="14.1" x14ac:dyDescent="0.3">
      <c r="A71" s="94">
        <f>IF(D71=0,"",1+MAX(A$12:A70))</f>
        <v>43</v>
      </c>
      <c r="B71" s="32"/>
      <c r="C71" s="59" t="s">
        <v>159</v>
      </c>
      <c r="D71" s="28">
        <f>0.29*61.59</f>
        <v>17.8611</v>
      </c>
      <c r="E71" s="28" t="s">
        <v>67</v>
      </c>
      <c r="F71" s="96">
        <v>0.1</v>
      </c>
      <c r="G71" s="97">
        <f t="shared" si="46"/>
        <v>19.647210000000001</v>
      </c>
      <c r="H71" s="97">
        <v>4.4999999999999998E-2</v>
      </c>
      <c r="I71" s="98">
        <v>76.58</v>
      </c>
      <c r="J71" s="97">
        <f t="shared" si="47"/>
        <v>0.88412445000000006</v>
      </c>
      <c r="K71" s="98">
        <f t="shared" si="48"/>
        <v>67.706250381000004</v>
      </c>
      <c r="L71" s="98"/>
      <c r="M71" s="98">
        <f t="shared" si="49"/>
        <v>0</v>
      </c>
      <c r="N71" s="98">
        <v>0</v>
      </c>
      <c r="O71" s="98">
        <f t="shared" si="50"/>
        <v>0</v>
      </c>
      <c r="P71" s="98">
        <f t="shared" si="51"/>
        <v>67.706250381000004</v>
      </c>
    </row>
    <row r="72" spans="1:16" ht="14.1" x14ac:dyDescent="0.3">
      <c r="A72" s="94" t="str">
        <f>IF(D72=0,"",1+MAX(A$12:A71))</f>
        <v/>
      </c>
      <c r="B72" s="32"/>
      <c r="C72" s="59"/>
      <c r="D72" s="28"/>
      <c r="E72" s="28"/>
      <c r="F72" s="96"/>
      <c r="G72" s="97"/>
      <c r="H72" s="97"/>
      <c r="I72" s="98"/>
      <c r="J72" s="97"/>
      <c r="K72" s="98"/>
      <c r="L72" s="98"/>
      <c r="M72" s="98"/>
      <c r="N72" s="98"/>
      <c r="O72" s="98"/>
      <c r="P72" s="98"/>
    </row>
    <row r="73" spans="1:16" ht="27.95" x14ac:dyDescent="0.3">
      <c r="A73" s="94">
        <f>IF(D73=0,"",1+MAX(A$12:A72))</f>
        <v>44</v>
      </c>
      <c r="B73" s="32"/>
      <c r="C73" s="59" t="s">
        <v>169</v>
      </c>
      <c r="D73" s="28">
        <v>3824.62</v>
      </c>
      <c r="E73" s="28" t="s">
        <v>67</v>
      </c>
      <c r="F73" s="96">
        <v>0.1</v>
      </c>
      <c r="G73" s="97">
        <f t="shared" ref="G73:G77" si="52">(F73*D73)+D73</f>
        <v>4207.0820000000003</v>
      </c>
      <c r="H73" s="97">
        <v>6.4000000000000001E-2</v>
      </c>
      <c r="I73" s="98">
        <v>76.58</v>
      </c>
      <c r="J73" s="97">
        <f t="shared" ref="J73:J77" si="53">H73*G73</f>
        <v>269.25324800000004</v>
      </c>
      <c r="K73" s="98">
        <f t="shared" ref="K73:K77" si="54">I73*J73</f>
        <v>20619.413731840003</v>
      </c>
      <c r="L73" s="98">
        <v>6.57</v>
      </c>
      <c r="M73" s="98">
        <f t="shared" ref="M73:M77" si="55">L73*G73</f>
        <v>27640.528740000005</v>
      </c>
      <c r="N73" s="98">
        <v>0</v>
      </c>
      <c r="O73" s="98">
        <f t="shared" ref="O73:O77" si="56">N73*G73</f>
        <v>0</v>
      </c>
      <c r="P73" s="98">
        <f t="shared" ref="P73:P77" si="57">IF(D73="","",(K73+M73+O73))</f>
        <v>48259.942471840011</v>
      </c>
    </row>
    <row r="74" spans="1:16" ht="14.1" x14ac:dyDescent="0.3">
      <c r="A74" s="94">
        <f>IF(D74=0,"",1+MAX(A$12:A73))</f>
        <v>45</v>
      </c>
      <c r="B74" s="32"/>
      <c r="C74" s="59" t="s">
        <v>159</v>
      </c>
      <c r="D74" s="28">
        <f>0.5*356.33</f>
        <v>178.16499999999999</v>
      </c>
      <c r="E74" s="28" t="s">
        <v>67</v>
      </c>
      <c r="F74" s="96">
        <v>0.1</v>
      </c>
      <c r="G74" s="97">
        <f t="shared" si="52"/>
        <v>195.98149999999998</v>
      </c>
      <c r="H74" s="97">
        <v>4.4999999999999998E-2</v>
      </c>
      <c r="I74" s="98">
        <v>76.58</v>
      </c>
      <c r="J74" s="97">
        <f t="shared" si="53"/>
        <v>8.8191674999999989</v>
      </c>
      <c r="K74" s="98">
        <f t="shared" si="54"/>
        <v>675.37184714999989</v>
      </c>
      <c r="L74" s="98"/>
      <c r="M74" s="98">
        <f t="shared" si="55"/>
        <v>0</v>
      </c>
      <c r="N74" s="98">
        <v>0</v>
      </c>
      <c r="O74" s="98">
        <f t="shared" si="56"/>
        <v>0</v>
      </c>
      <c r="P74" s="98">
        <f t="shared" si="57"/>
        <v>675.37184714999989</v>
      </c>
    </row>
    <row r="75" spans="1:16" ht="14.1" x14ac:dyDescent="0.3">
      <c r="A75" s="94" t="str">
        <f>IF(D75=0,"",1+MAX(A$12:A74))</f>
        <v/>
      </c>
      <c r="B75" s="32"/>
      <c r="C75" s="59"/>
      <c r="D75" s="28"/>
      <c r="E75" s="28"/>
      <c r="F75" s="96"/>
      <c r="G75" s="97"/>
      <c r="H75" s="97"/>
      <c r="I75" s="98"/>
      <c r="J75" s="97"/>
      <c r="K75" s="98"/>
      <c r="L75" s="98"/>
      <c r="M75" s="98"/>
      <c r="N75" s="98"/>
      <c r="O75" s="98"/>
      <c r="P75" s="98"/>
    </row>
    <row r="76" spans="1:16" ht="42" x14ac:dyDescent="0.3">
      <c r="A76" s="94">
        <f>IF(D76=0,"",1+MAX(A$12:A75))</f>
        <v>46</v>
      </c>
      <c r="B76" s="32"/>
      <c r="C76" s="59" t="s">
        <v>173</v>
      </c>
      <c r="D76" s="28">
        <v>109.44</v>
      </c>
      <c r="E76" s="28" t="s">
        <v>67</v>
      </c>
      <c r="F76" s="96">
        <v>0.1</v>
      </c>
      <c r="G76" s="97">
        <f t="shared" si="52"/>
        <v>120.384</v>
      </c>
      <c r="H76" s="97">
        <v>0.12</v>
      </c>
      <c r="I76" s="98">
        <v>76.58</v>
      </c>
      <c r="J76" s="97">
        <f t="shared" si="53"/>
        <v>14.44608</v>
      </c>
      <c r="K76" s="98">
        <f t="shared" si="54"/>
        <v>1106.2808064000001</v>
      </c>
      <c r="L76" s="98">
        <v>15.28</v>
      </c>
      <c r="M76" s="98">
        <f t="shared" si="55"/>
        <v>1839.4675199999999</v>
      </c>
      <c r="N76" s="98">
        <v>0</v>
      </c>
      <c r="O76" s="98">
        <f t="shared" si="56"/>
        <v>0</v>
      </c>
      <c r="P76" s="98">
        <f t="shared" si="57"/>
        <v>2945.7483264000002</v>
      </c>
    </row>
    <row r="77" spans="1:16" ht="14.1" x14ac:dyDescent="0.3">
      <c r="A77" s="94">
        <f>IF(D77=0,"",1+MAX(A$12:A76))</f>
        <v>47</v>
      </c>
      <c r="B77" s="32"/>
      <c r="C77" s="59" t="s">
        <v>159</v>
      </c>
      <c r="D77" s="28">
        <f>1*41.99</f>
        <v>41.99</v>
      </c>
      <c r="E77" s="28" t="s">
        <v>67</v>
      </c>
      <c r="F77" s="96">
        <v>0.1</v>
      </c>
      <c r="G77" s="97">
        <f t="shared" si="52"/>
        <v>46.189</v>
      </c>
      <c r="H77" s="97">
        <v>4.4999999999999998E-2</v>
      </c>
      <c r="I77" s="98">
        <v>76.58</v>
      </c>
      <c r="J77" s="97">
        <f t="shared" si="53"/>
        <v>2.0785049999999998</v>
      </c>
      <c r="K77" s="98">
        <f t="shared" si="54"/>
        <v>159.1719129</v>
      </c>
      <c r="L77" s="98"/>
      <c r="M77" s="98">
        <f t="shared" si="55"/>
        <v>0</v>
      </c>
      <c r="N77" s="98">
        <v>0</v>
      </c>
      <c r="O77" s="98">
        <f t="shared" si="56"/>
        <v>0</v>
      </c>
      <c r="P77" s="98">
        <f t="shared" si="57"/>
        <v>159.1719129</v>
      </c>
    </row>
    <row r="78" spans="1:16" ht="14.1" x14ac:dyDescent="0.3">
      <c r="A78" s="94"/>
      <c r="B78" s="32"/>
      <c r="C78" s="85" t="s">
        <v>170</v>
      </c>
      <c r="D78" s="28"/>
      <c r="E78" s="28"/>
      <c r="F78" s="96"/>
      <c r="G78" s="97"/>
      <c r="H78" s="97"/>
      <c r="I78" s="98"/>
      <c r="J78" s="97"/>
      <c r="K78" s="98"/>
      <c r="L78" s="98"/>
      <c r="M78" s="98"/>
      <c r="N78" s="98"/>
      <c r="O78" s="98"/>
      <c r="P78" s="98"/>
    </row>
    <row r="79" spans="1:16" ht="14.1" x14ac:dyDescent="0.3">
      <c r="A79" s="94">
        <f>IF(D79=0,"",1+MAX(A$12:A78))</f>
        <v>48</v>
      </c>
      <c r="B79" s="32"/>
      <c r="C79" s="59" t="s">
        <v>172</v>
      </c>
      <c r="D79" s="28">
        <f>(494.87*0.5*0.5)/27</f>
        <v>4.5821296296296294</v>
      </c>
      <c r="E79" s="28" t="s">
        <v>72</v>
      </c>
      <c r="F79" s="96">
        <v>0.1</v>
      </c>
      <c r="G79" s="97">
        <f t="shared" ref="G79:G83" si="58">(F79*D79)+D79</f>
        <v>5.0403425925925927</v>
      </c>
      <c r="H79" s="97">
        <v>3.25</v>
      </c>
      <c r="I79" s="98">
        <v>76.58</v>
      </c>
      <c r="J79" s="97">
        <f t="shared" ref="J79:J80" si="59">H79*G79</f>
        <v>16.381113425925925</v>
      </c>
      <c r="K79" s="98">
        <f t="shared" ref="K79:K80" si="60">I79*J79</f>
        <v>1254.4656661574072</v>
      </c>
      <c r="L79" s="98">
        <v>355</v>
      </c>
      <c r="M79" s="98">
        <f t="shared" ref="M79:M83" si="61">L79*G79</f>
        <v>1789.3216203703703</v>
      </c>
      <c r="N79" s="98">
        <v>0</v>
      </c>
      <c r="O79" s="98">
        <f t="shared" ref="O79:O83" si="62">N79*G79</f>
        <v>0</v>
      </c>
      <c r="P79" s="98">
        <f t="shared" ref="P79:P83" si="63">IF(D79="","",(K79+M79+O79))</f>
        <v>3043.7872865277777</v>
      </c>
    </row>
    <row r="80" spans="1:16" ht="14.1" x14ac:dyDescent="0.3">
      <c r="A80" s="94">
        <f>IF(D80=0,"",1+MAX(A$12:A79))</f>
        <v>49</v>
      </c>
      <c r="B80" s="32"/>
      <c r="C80" s="59" t="s">
        <v>159</v>
      </c>
      <c r="D80" s="28">
        <f>(494.87*0.5)*2</f>
        <v>494.87</v>
      </c>
      <c r="E80" s="28" t="s">
        <v>67</v>
      </c>
      <c r="F80" s="96">
        <v>0.1</v>
      </c>
      <c r="G80" s="97">
        <f t="shared" si="58"/>
        <v>544.35699999999997</v>
      </c>
      <c r="H80" s="97">
        <v>4.4999999999999998E-2</v>
      </c>
      <c r="I80" s="98">
        <v>76.58</v>
      </c>
      <c r="J80" s="97">
        <f t="shared" si="59"/>
        <v>24.496064999999998</v>
      </c>
      <c r="K80" s="98">
        <f t="shared" si="60"/>
        <v>1875.9086576999998</v>
      </c>
      <c r="L80" s="98"/>
      <c r="M80" s="98">
        <f t="shared" si="61"/>
        <v>0</v>
      </c>
      <c r="N80" s="98">
        <v>0</v>
      </c>
      <c r="O80" s="98">
        <f t="shared" si="62"/>
        <v>0</v>
      </c>
      <c r="P80" s="98">
        <f t="shared" si="63"/>
        <v>1875.9086576999998</v>
      </c>
    </row>
    <row r="81" spans="1:16" ht="14.1" x14ac:dyDescent="0.3">
      <c r="A81" s="94" t="str">
        <f>IF(D81=0,"",1+MAX(A$12:A80))</f>
        <v/>
      </c>
      <c r="B81" s="32"/>
      <c r="C81" s="59"/>
      <c r="D81" s="28"/>
      <c r="E81" s="28"/>
      <c r="F81" s="96"/>
      <c r="G81" s="97"/>
      <c r="H81" s="97"/>
      <c r="I81" s="98"/>
      <c r="J81" s="97"/>
      <c r="K81" s="98"/>
      <c r="L81" s="98"/>
      <c r="M81" s="98"/>
      <c r="N81" s="98"/>
      <c r="O81" s="98"/>
      <c r="P81" s="98"/>
    </row>
    <row r="82" spans="1:16" ht="14.1" x14ac:dyDescent="0.3">
      <c r="A82" s="94">
        <f>IF(D82=0,"",1+MAX(A$12:A81))</f>
        <v>50</v>
      </c>
      <c r="B82" s="32"/>
      <c r="C82" s="59" t="s">
        <v>171</v>
      </c>
      <c r="D82" s="28">
        <f>(19.34*0.67*0.67)/27</f>
        <v>0.32154540740740745</v>
      </c>
      <c r="E82" s="28" t="s">
        <v>72</v>
      </c>
      <c r="F82" s="96">
        <v>0.1</v>
      </c>
      <c r="G82" s="97">
        <f t="shared" si="58"/>
        <v>0.3536999481481482</v>
      </c>
      <c r="H82" s="97">
        <v>3.25</v>
      </c>
      <c r="I82" s="98">
        <v>76.58</v>
      </c>
      <c r="J82" s="97">
        <f t="shared" ref="J82:J83" si="64">H82*G82</f>
        <v>1.1495248314814817</v>
      </c>
      <c r="K82" s="98">
        <f t="shared" ref="K82:K83" si="65">I82*J82</f>
        <v>88.030611594851862</v>
      </c>
      <c r="L82" s="98">
        <v>355</v>
      </c>
      <c r="M82" s="98">
        <f t="shared" si="61"/>
        <v>125.56348159259261</v>
      </c>
      <c r="N82" s="98">
        <v>0</v>
      </c>
      <c r="O82" s="98">
        <f t="shared" si="62"/>
        <v>0</v>
      </c>
      <c r="P82" s="98">
        <f t="shared" si="63"/>
        <v>213.59409318744446</v>
      </c>
    </row>
    <row r="83" spans="1:16" ht="14.1" x14ac:dyDescent="0.3">
      <c r="A83" s="94">
        <f>IF(D83=0,"",1+MAX(A$12:A82))</f>
        <v>51</v>
      </c>
      <c r="B83" s="32"/>
      <c r="C83" s="59" t="s">
        <v>159</v>
      </c>
      <c r="D83" s="28">
        <f>(19.34*0.67)*2</f>
        <v>25.915600000000001</v>
      </c>
      <c r="E83" s="28" t="s">
        <v>67</v>
      </c>
      <c r="F83" s="96">
        <v>0.1</v>
      </c>
      <c r="G83" s="97">
        <f t="shared" si="58"/>
        <v>28.507160000000002</v>
      </c>
      <c r="H83" s="97">
        <v>4.4999999999999998E-2</v>
      </c>
      <c r="I83" s="98">
        <v>76.58</v>
      </c>
      <c r="J83" s="97">
        <f t="shared" si="64"/>
        <v>1.2828222</v>
      </c>
      <c r="K83" s="98">
        <f t="shared" si="65"/>
        <v>98.238524076000004</v>
      </c>
      <c r="L83" s="98"/>
      <c r="M83" s="98">
        <f t="shared" si="61"/>
        <v>0</v>
      </c>
      <c r="N83" s="98">
        <v>0</v>
      </c>
      <c r="O83" s="98">
        <f t="shared" si="62"/>
        <v>0</v>
      </c>
      <c r="P83" s="98">
        <f t="shared" si="63"/>
        <v>98.238524076000004</v>
      </c>
    </row>
    <row r="84" spans="1:16" s="3" customFormat="1" ht="18" customHeight="1" x14ac:dyDescent="0.3">
      <c r="A84" s="119" t="str">
        <f>IF(E84=0,"",1+MAX(#REF!))</f>
        <v/>
      </c>
      <c r="B84" s="120"/>
      <c r="C84" s="121"/>
      <c r="D84" s="122"/>
      <c r="E84" s="122"/>
      <c r="F84" s="122"/>
      <c r="G84" s="123"/>
      <c r="H84" s="122"/>
      <c r="I84" s="122"/>
      <c r="J84" s="122"/>
      <c r="K84" s="122"/>
      <c r="L84" s="122"/>
      <c r="M84" s="122"/>
      <c r="N84" s="122"/>
      <c r="O84" s="122" t="s">
        <v>34</v>
      </c>
      <c r="P84" s="124">
        <f>SUM(P39:P83)</f>
        <v>107271.62010293669</v>
      </c>
    </row>
    <row r="85" spans="1:16" ht="18" customHeight="1" x14ac:dyDescent="0.3">
      <c r="A85" s="47" t="str">
        <f>IF(E85=0,"",1+MAX(A84:A84))</f>
        <v/>
      </c>
      <c r="B85" s="33"/>
      <c r="C85" s="33"/>
      <c r="D85" s="33"/>
      <c r="E85" s="33"/>
      <c r="F85" s="33"/>
      <c r="G85" s="52"/>
      <c r="H85" s="52"/>
      <c r="I85" s="33"/>
      <c r="J85" s="52"/>
      <c r="K85" s="33"/>
      <c r="L85" s="33"/>
      <c r="M85" s="33"/>
      <c r="N85" s="33"/>
      <c r="O85" s="33"/>
      <c r="P85" s="58"/>
    </row>
    <row r="86" spans="1:16" s="3" customFormat="1" ht="18" customHeight="1" x14ac:dyDescent="0.3">
      <c r="A86" s="127" t="str">
        <f>IF(E86=0,"",1+MAX(A85:A85))</f>
        <v/>
      </c>
      <c r="B86" s="157" t="s">
        <v>76</v>
      </c>
      <c r="C86" s="157"/>
      <c r="D86" s="157"/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28"/>
    </row>
    <row r="87" spans="1:16" s="3" customFormat="1" ht="14.1" x14ac:dyDescent="0.3">
      <c r="A87" s="94" t="str">
        <f>IF(E87=0,"",1+MAX(A85:A86))</f>
        <v/>
      </c>
      <c r="B87" s="31"/>
      <c r="C87" s="85" t="s">
        <v>94</v>
      </c>
      <c r="D87" s="28"/>
      <c r="E87" s="28"/>
      <c r="F87" s="96"/>
      <c r="G87" s="97"/>
      <c r="H87" s="97"/>
      <c r="I87" s="98"/>
      <c r="J87" s="97"/>
      <c r="K87" s="98"/>
      <c r="L87" s="98"/>
      <c r="M87" s="98"/>
      <c r="N87" s="98"/>
      <c r="O87" s="98"/>
      <c r="P87" s="98"/>
    </row>
    <row r="88" spans="1:16" ht="42" x14ac:dyDescent="0.3">
      <c r="A88" s="94">
        <f>IF(D88=0,"",1+MAX(A$12:A87))</f>
        <v>52</v>
      </c>
      <c r="B88" s="34"/>
      <c r="C88" s="59" t="s">
        <v>174</v>
      </c>
      <c r="D88" s="28">
        <v>3</v>
      </c>
      <c r="E88" s="28" t="s">
        <v>70</v>
      </c>
      <c r="F88" s="96">
        <v>0</v>
      </c>
      <c r="G88" s="97">
        <f t="shared" ref="G88:G91" si="66">(F88*D88)+D88</f>
        <v>3</v>
      </c>
      <c r="H88" s="97">
        <v>11.417999999999999</v>
      </c>
      <c r="I88" s="98">
        <v>91.2</v>
      </c>
      <c r="J88" s="97">
        <f t="shared" ref="J88:J91" si="67">H88*G88</f>
        <v>34.253999999999998</v>
      </c>
      <c r="K88" s="98">
        <f t="shared" ref="K88:K91" si="68">I88*J88</f>
        <v>3123.9647999999997</v>
      </c>
      <c r="L88" s="98">
        <f>311.28/12*27.33</f>
        <v>708.94019999999989</v>
      </c>
      <c r="M88" s="98">
        <f t="shared" ref="M88:M91" si="69">L88*G88</f>
        <v>2126.8205999999996</v>
      </c>
      <c r="N88" s="98">
        <v>0</v>
      </c>
      <c r="O88" s="98">
        <f t="shared" ref="O88:O91" si="70">N88*G88</f>
        <v>0</v>
      </c>
      <c r="P88" s="98">
        <f t="shared" ref="P88:P91" si="71">IF(D88="","",(K88+M88+O88))</f>
        <v>5250.7853999999988</v>
      </c>
    </row>
    <row r="89" spans="1:16" ht="42" x14ac:dyDescent="0.3">
      <c r="A89" s="94">
        <f>IF(D89=0,"",1+MAX(A$12:A88))</f>
        <v>53</v>
      </c>
      <c r="B89" s="34"/>
      <c r="C89" s="59" t="s">
        <v>175</v>
      </c>
      <c r="D89" s="28">
        <v>13</v>
      </c>
      <c r="E89" s="28" t="s">
        <v>70</v>
      </c>
      <c r="F89" s="96">
        <v>0</v>
      </c>
      <c r="G89" s="97">
        <f t="shared" si="66"/>
        <v>13</v>
      </c>
      <c r="H89" s="97">
        <v>11.417999999999999</v>
      </c>
      <c r="I89" s="98">
        <v>91.2</v>
      </c>
      <c r="J89" s="97">
        <f t="shared" si="67"/>
        <v>148.434</v>
      </c>
      <c r="K89" s="98">
        <f t="shared" si="68"/>
        <v>13537.1808</v>
      </c>
      <c r="L89" s="98">
        <f>311.28/12*27.33</f>
        <v>708.94019999999989</v>
      </c>
      <c r="M89" s="98">
        <f t="shared" si="69"/>
        <v>9216.2225999999991</v>
      </c>
      <c r="N89" s="98">
        <v>0</v>
      </c>
      <c r="O89" s="98">
        <f t="shared" si="70"/>
        <v>0</v>
      </c>
      <c r="P89" s="98">
        <f t="shared" si="71"/>
        <v>22753.403399999999</v>
      </c>
    </row>
    <row r="90" spans="1:16" ht="42" x14ac:dyDescent="0.3">
      <c r="A90" s="94">
        <f>IF(D90=0,"",1+MAX(A$12:A89))</f>
        <v>54</v>
      </c>
      <c r="B90" s="34"/>
      <c r="C90" s="59" t="s">
        <v>176</v>
      </c>
      <c r="D90" s="28">
        <v>2</v>
      </c>
      <c r="E90" s="28" t="s">
        <v>70</v>
      </c>
      <c r="F90" s="96">
        <v>0</v>
      </c>
      <c r="G90" s="97">
        <f t="shared" si="66"/>
        <v>2</v>
      </c>
      <c r="H90" s="97">
        <v>59.56</v>
      </c>
      <c r="I90" s="98">
        <v>91.2</v>
      </c>
      <c r="J90" s="97">
        <f t="shared" si="67"/>
        <v>119.12</v>
      </c>
      <c r="K90" s="98">
        <f t="shared" si="68"/>
        <v>10863.744000000001</v>
      </c>
      <c r="L90" s="98">
        <f>159*1.45*27.33</f>
        <v>6300.9314999999988</v>
      </c>
      <c r="M90" s="98">
        <f t="shared" si="69"/>
        <v>12601.862999999998</v>
      </c>
      <c r="N90" s="98">
        <v>0</v>
      </c>
      <c r="O90" s="98">
        <f t="shared" si="70"/>
        <v>0</v>
      </c>
      <c r="P90" s="98">
        <f t="shared" si="71"/>
        <v>23465.606999999996</v>
      </c>
    </row>
    <row r="91" spans="1:16" ht="42" x14ac:dyDescent="0.3">
      <c r="A91" s="94">
        <f>IF(D91=0,"",1+MAX(A$12:A90))</f>
        <v>55</v>
      </c>
      <c r="B91" s="34"/>
      <c r="C91" s="59" t="s">
        <v>177</v>
      </c>
      <c r="D91" s="28">
        <v>3</v>
      </c>
      <c r="E91" s="28" t="s">
        <v>70</v>
      </c>
      <c r="F91" s="96">
        <v>0</v>
      </c>
      <c r="G91" s="97">
        <f t="shared" si="66"/>
        <v>3</v>
      </c>
      <c r="H91" s="97">
        <v>16.292000000000002</v>
      </c>
      <c r="I91" s="98">
        <v>91.2</v>
      </c>
      <c r="J91" s="97">
        <f t="shared" si="67"/>
        <v>48.876000000000005</v>
      </c>
      <c r="K91" s="98">
        <f t="shared" si="68"/>
        <v>4457.4912000000004</v>
      </c>
      <c r="L91" s="98">
        <f>351.4/10*27.33*5.5*5.5/25</f>
        <v>1162.055202</v>
      </c>
      <c r="M91" s="98">
        <f t="shared" si="69"/>
        <v>3486.165606</v>
      </c>
      <c r="N91" s="98">
        <v>0</v>
      </c>
      <c r="O91" s="98">
        <f t="shared" si="70"/>
        <v>0</v>
      </c>
      <c r="P91" s="98">
        <f t="shared" si="71"/>
        <v>7943.6568060000009</v>
      </c>
    </row>
    <row r="92" spans="1:16" s="3" customFormat="1" ht="14.1" x14ac:dyDescent="0.3">
      <c r="A92" s="94" t="str">
        <f>IF(E92=0,"",1+MAX(A85:A88))</f>
        <v/>
      </c>
      <c r="B92" s="31"/>
      <c r="C92" s="85" t="s">
        <v>95</v>
      </c>
      <c r="D92" s="28"/>
      <c r="E92" s="28"/>
      <c r="F92" s="96"/>
      <c r="G92" s="97"/>
      <c r="H92" s="97"/>
      <c r="I92" s="98"/>
      <c r="J92" s="97"/>
      <c r="K92" s="98"/>
      <c r="L92" s="98"/>
      <c r="M92" s="98"/>
      <c r="N92" s="98"/>
      <c r="O92" s="98"/>
      <c r="P92" s="98"/>
    </row>
    <row r="93" spans="1:16" ht="14.1" x14ac:dyDescent="0.3">
      <c r="A93" s="94">
        <f>IF(D93=0,"",1+MAX(A$12:A92))</f>
        <v>56</v>
      </c>
      <c r="B93" s="34"/>
      <c r="C93" s="59" t="s">
        <v>178</v>
      </c>
      <c r="D93" s="28">
        <v>84.08</v>
      </c>
      <c r="E93" s="28" t="s">
        <v>71</v>
      </c>
      <c r="F93" s="96">
        <v>0.1</v>
      </c>
      <c r="G93" s="97">
        <f>(F93*D93)+D93</f>
        <v>92.488</v>
      </c>
      <c r="H93" s="97">
        <v>0.89600000000000002</v>
      </c>
      <c r="I93" s="98">
        <v>91.2</v>
      </c>
      <c r="J93" s="97">
        <f>H93*G93</f>
        <v>82.869247999999999</v>
      </c>
      <c r="K93" s="98">
        <f>I93*J93</f>
        <v>7557.6754176000004</v>
      </c>
      <c r="L93" s="98">
        <f>787.5/10</f>
        <v>78.75</v>
      </c>
      <c r="M93" s="98">
        <f>L93*G93</f>
        <v>7283.43</v>
      </c>
      <c r="N93" s="98">
        <v>0</v>
      </c>
      <c r="O93" s="98">
        <f>N93*G93</f>
        <v>0</v>
      </c>
      <c r="P93" s="98">
        <f>IF(D93="","",(K93+M93+O93))</f>
        <v>14841.1054176</v>
      </c>
    </row>
    <row r="94" spans="1:16" ht="14.1" x14ac:dyDescent="0.3">
      <c r="A94" s="94">
        <f>IF(D94=0,"",1+MAX(A$12:A93))</f>
        <v>57</v>
      </c>
      <c r="B94" s="34"/>
      <c r="C94" s="59" t="s">
        <v>179</v>
      </c>
      <c r="D94" s="28">
        <v>32.43</v>
      </c>
      <c r="E94" s="28" t="s">
        <v>71</v>
      </c>
      <c r="F94" s="96">
        <v>0.1</v>
      </c>
      <c r="G94" s="97">
        <f>(F94*D94)+D94</f>
        <v>35.673000000000002</v>
      </c>
      <c r="H94" s="97">
        <v>0.52900000000000003</v>
      </c>
      <c r="I94" s="98">
        <v>91.2</v>
      </c>
      <c r="J94" s="97">
        <f>H94*G94</f>
        <v>18.871017000000002</v>
      </c>
      <c r="K94" s="98">
        <f>I94*J94</f>
        <v>1721.0367504000003</v>
      </c>
      <c r="L94" s="98">
        <f>179.35/5</f>
        <v>35.869999999999997</v>
      </c>
      <c r="M94" s="98">
        <f>L94*G94</f>
        <v>1279.59051</v>
      </c>
      <c r="N94" s="98">
        <v>0</v>
      </c>
      <c r="O94" s="98">
        <f>N94*G94</f>
        <v>0</v>
      </c>
      <c r="P94" s="98">
        <f>IF(D94="","",(K94+M94+O94))</f>
        <v>3000.6272604000005</v>
      </c>
    </row>
    <row r="95" spans="1:16" ht="14.1" x14ac:dyDescent="0.3">
      <c r="A95" s="94">
        <f>IF(D95=0,"",1+MAX(A$12:A94))</f>
        <v>58</v>
      </c>
      <c r="B95" s="34"/>
      <c r="C95" s="59" t="s">
        <v>180</v>
      </c>
      <c r="D95" s="28">
        <v>8.9700000000000006</v>
      </c>
      <c r="E95" s="28" t="s">
        <v>71</v>
      </c>
      <c r="F95" s="96">
        <v>0.1</v>
      </c>
      <c r="G95" s="97">
        <f>(F95*D95)+D95</f>
        <v>9.8670000000000009</v>
      </c>
      <c r="H95" s="97">
        <v>0.52900000000000003</v>
      </c>
      <c r="I95" s="98">
        <v>91.2</v>
      </c>
      <c r="J95" s="97">
        <f>H95*G95</f>
        <v>5.2196430000000005</v>
      </c>
      <c r="K95" s="98">
        <f>I95*J95</f>
        <v>476.03144160000005</v>
      </c>
      <c r="L95" s="98">
        <f>179.35/5</f>
        <v>35.869999999999997</v>
      </c>
      <c r="M95" s="98">
        <f>L95*G95</f>
        <v>353.92928999999998</v>
      </c>
      <c r="N95" s="98">
        <v>0</v>
      </c>
      <c r="O95" s="98">
        <f>N95*G95</f>
        <v>0</v>
      </c>
      <c r="P95" s="98">
        <f>IF(D95="","",(K95+M95+O95))</f>
        <v>829.96073160000003</v>
      </c>
    </row>
    <row r="96" spans="1:16" ht="14.1" x14ac:dyDescent="0.3">
      <c r="A96" s="94">
        <f>IF(D96=0,"",1+MAX(A$12:A95))</f>
        <v>59</v>
      </c>
      <c r="B96" s="34"/>
      <c r="C96" s="59" t="s">
        <v>181</v>
      </c>
      <c r="D96" s="28">
        <v>54.75</v>
      </c>
      <c r="E96" s="28" t="s">
        <v>71</v>
      </c>
      <c r="F96" s="96">
        <v>0.1</v>
      </c>
      <c r="G96" s="97">
        <f>(F96*D96)+D96</f>
        <v>60.225000000000001</v>
      </c>
      <c r="H96" s="97">
        <v>0.68200000000000005</v>
      </c>
      <c r="I96" s="98">
        <v>91.2</v>
      </c>
      <c r="J96" s="97">
        <f>H96*G96</f>
        <v>41.073450000000001</v>
      </c>
      <c r="K96" s="98">
        <f>I96*J96</f>
        <v>3745.8986400000003</v>
      </c>
      <c r="L96" s="98">
        <f>407.44/8</f>
        <v>50.93</v>
      </c>
      <c r="M96" s="98">
        <f>L96*G96</f>
        <v>3067.2592500000001</v>
      </c>
      <c r="N96" s="98">
        <v>0</v>
      </c>
      <c r="O96" s="98">
        <f>N96*G96</f>
        <v>0</v>
      </c>
      <c r="P96" s="98">
        <f>IF(D96="","",(K96+M96+O96))</f>
        <v>6813.1578900000004</v>
      </c>
    </row>
    <row r="97" spans="1:16" ht="14.1" x14ac:dyDescent="0.3">
      <c r="A97" s="94">
        <f>IF(D97=0,"",1+MAX(A$12:A96))</f>
        <v>60</v>
      </c>
      <c r="B97" s="34"/>
      <c r="C97" s="59" t="s">
        <v>182</v>
      </c>
      <c r="D97" s="28">
        <v>62.48</v>
      </c>
      <c r="E97" s="28" t="s">
        <v>71</v>
      </c>
      <c r="F97" s="96">
        <v>0.1</v>
      </c>
      <c r="G97" s="97">
        <f t="shared" ref="G97:G101" si="72">(F97*D97)+D97</f>
        <v>68.727999999999994</v>
      </c>
      <c r="H97" s="97">
        <v>0.82899999999999996</v>
      </c>
      <c r="I97" s="98">
        <v>91.2</v>
      </c>
      <c r="J97" s="97">
        <f t="shared" ref="J97:J101" si="73">H97*G97</f>
        <v>56.975511999999995</v>
      </c>
      <c r="K97" s="98">
        <f t="shared" ref="K97:K101" si="74">I97*J97</f>
        <v>5196.1666943999999</v>
      </c>
      <c r="L97" s="98">
        <f>143.52/2</f>
        <v>71.760000000000005</v>
      </c>
      <c r="M97" s="98">
        <f t="shared" ref="M97:M101" si="75">L97*G97</f>
        <v>4931.9212799999996</v>
      </c>
      <c r="N97" s="98">
        <v>0</v>
      </c>
      <c r="O97" s="98">
        <f t="shared" ref="O97:O101" si="76">N97*G97</f>
        <v>0</v>
      </c>
      <c r="P97" s="98">
        <f t="shared" ref="P97:P101" si="77">IF(D97="","",(K97+M97+O97))</f>
        <v>10128.087974399999</v>
      </c>
    </row>
    <row r="98" spans="1:16" ht="14.1" x14ac:dyDescent="0.3">
      <c r="A98" s="94">
        <f>IF(D98=0,"",1+MAX(A$12:A97))</f>
        <v>61</v>
      </c>
      <c r="B98" s="34"/>
      <c r="C98" s="59" t="s">
        <v>183</v>
      </c>
      <c r="D98" s="28">
        <v>9.91</v>
      </c>
      <c r="E98" s="28" t="s">
        <v>71</v>
      </c>
      <c r="F98" s="96">
        <v>0.1</v>
      </c>
      <c r="G98" s="97">
        <f t="shared" si="72"/>
        <v>10.901</v>
      </c>
      <c r="H98" s="97">
        <v>0.496</v>
      </c>
      <c r="I98" s="98">
        <v>91.2</v>
      </c>
      <c r="J98" s="97">
        <f t="shared" si="73"/>
        <v>5.4068959999999997</v>
      </c>
      <c r="K98" s="98">
        <f t="shared" si="74"/>
        <v>493.10891520000001</v>
      </c>
      <c r="L98" s="98">
        <f>120/4</f>
        <v>30</v>
      </c>
      <c r="M98" s="98">
        <f t="shared" si="75"/>
        <v>327.02999999999997</v>
      </c>
      <c r="N98" s="98">
        <v>0</v>
      </c>
      <c r="O98" s="98">
        <f t="shared" si="76"/>
        <v>0</v>
      </c>
      <c r="P98" s="98">
        <f t="shared" si="77"/>
        <v>820.13891519999993</v>
      </c>
    </row>
    <row r="99" spans="1:16" ht="14.1" x14ac:dyDescent="0.3">
      <c r="A99" s="94">
        <f>IF(D99=0,"",1+MAX(A$12:A98))</f>
        <v>62</v>
      </c>
      <c r="B99" s="34"/>
      <c r="C99" s="59" t="s">
        <v>184</v>
      </c>
      <c r="D99" s="28">
        <v>23.56</v>
      </c>
      <c r="E99" s="28" t="s">
        <v>71</v>
      </c>
      <c r="F99" s="96">
        <v>0.1</v>
      </c>
      <c r="G99" s="97">
        <f t="shared" si="72"/>
        <v>25.915999999999997</v>
      </c>
      <c r="H99" s="97">
        <v>1.974</v>
      </c>
      <c r="I99" s="98">
        <v>91.2</v>
      </c>
      <c r="J99" s="97">
        <f t="shared" si="73"/>
        <v>51.158183999999991</v>
      </c>
      <c r="K99" s="98">
        <f t="shared" si="74"/>
        <v>4665.6263807999994</v>
      </c>
      <c r="L99" s="98">
        <f>2.14*76</f>
        <v>162.64000000000001</v>
      </c>
      <c r="M99" s="98">
        <f t="shared" si="75"/>
        <v>4214.9782399999995</v>
      </c>
      <c r="N99" s="98">
        <v>0</v>
      </c>
      <c r="O99" s="98">
        <f t="shared" si="76"/>
        <v>0</v>
      </c>
      <c r="P99" s="98">
        <f t="shared" si="77"/>
        <v>8880.6046207999989</v>
      </c>
    </row>
    <row r="100" spans="1:16" ht="14.1" x14ac:dyDescent="0.3">
      <c r="A100" s="94">
        <f>IF(D100=0,"",1+MAX(A$12:A99))</f>
        <v>63</v>
      </c>
      <c r="B100" s="34"/>
      <c r="C100" s="59" t="s">
        <v>185</v>
      </c>
      <c r="D100" s="28">
        <v>23.35</v>
      </c>
      <c r="E100" s="28" t="s">
        <v>71</v>
      </c>
      <c r="F100" s="96">
        <v>0.1</v>
      </c>
      <c r="G100" s="97">
        <f t="shared" si="72"/>
        <v>25.685000000000002</v>
      </c>
      <c r="H100" s="97">
        <v>1.974</v>
      </c>
      <c r="I100" s="98">
        <v>91.2</v>
      </c>
      <c r="J100" s="97">
        <f t="shared" si="73"/>
        <v>50.702190000000002</v>
      </c>
      <c r="K100" s="98">
        <f t="shared" si="74"/>
        <v>4624.0397280000007</v>
      </c>
      <c r="L100" s="98">
        <f>2.14*76</f>
        <v>162.64000000000001</v>
      </c>
      <c r="M100" s="98">
        <f t="shared" si="75"/>
        <v>4177.4084000000012</v>
      </c>
      <c r="N100" s="98">
        <v>0</v>
      </c>
      <c r="O100" s="98">
        <f t="shared" si="76"/>
        <v>0</v>
      </c>
      <c r="P100" s="98">
        <f t="shared" si="77"/>
        <v>8801.4481280000018</v>
      </c>
    </row>
    <row r="101" spans="1:16" ht="14.1" x14ac:dyDescent="0.3">
      <c r="A101" s="94">
        <f>IF(D101=0,"",1+MAX(A$12:A100))</f>
        <v>64</v>
      </c>
      <c r="B101" s="34"/>
      <c r="C101" s="59" t="s">
        <v>186</v>
      </c>
      <c r="D101" s="28">
        <v>30.44</v>
      </c>
      <c r="E101" s="28" t="s">
        <v>71</v>
      </c>
      <c r="F101" s="96">
        <v>0.1</v>
      </c>
      <c r="G101" s="97">
        <f t="shared" si="72"/>
        <v>33.484000000000002</v>
      </c>
      <c r="H101" s="97">
        <v>0.57799999999999996</v>
      </c>
      <c r="I101" s="98">
        <v>91.2</v>
      </c>
      <c r="J101" s="97">
        <f t="shared" si="73"/>
        <v>19.353752</v>
      </c>
      <c r="K101" s="98">
        <f t="shared" si="74"/>
        <v>1765.0621824</v>
      </c>
      <c r="L101" s="98">
        <f>319.2/8</f>
        <v>39.9</v>
      </c>
      <c r="M101" s="98">
        <f t="shared" si="75"/>
        <v>1336.0116</v>
      </c>
      <c r="N101" s="98">
        <v>0</v>
      </c>
      <c r="O101" s="98">
        <f t="shared" si="76"/>
        <v>0</v>
      </c>
      <c r="P101" s="98">
        <f t="shared" si="77"/>
        <v>3101.0737823999998</v>
      </c>
    </row>
    <row r="102" spans="1:16" s="3" customFormat="1" ht="14.1" x14ac:dyDescent="0.3">
      <c r="A102" s="94" t="str">
        <f>IF(E102=0,"",1+MAX(A85:A93))</f>
        <v/>
      </c>
      <c r="B102" s="31"/>
      <c r="C102" s="85" t="s">
        <v>115</v>
      </c>
      <c r="D102" s="28"/>
      <c r="E102" s="28"/>
      <c r="F102" s="96"/>
      <c r="G102" s="97"/>
      <c r="H102" s="97"/>
      <c r="I102" s="98"/>
      <c r="J102" s="97"/>
      <c r="K102" s="98"/>
      <c r="L102" s="98"/>
      <c r="M102" s="98"/>
      <c r="N102" s="98"/>
      <c r="O102" s="98"/>
      <c r="P102" s="98"/>
    </row>
    <row r="103" spans="1:16" ht="14.1" x14ac:dyDescent="0.3">
      <c r="A103" s="94" t="str">
        <f>IF(E103=0,"",1+MAX(A86:A102))</f>
        <v/>
      </c>
      <c r="B103" s="31"/>
      <c r="C103" s="139" t="s">
        <v>203</v>
      </c>
      <c r="D103" s="28"/>
      <c r="E103" s="28"/>
      <c r="F103" s="96"/>
      <c r="G103" s="97"/>
      <c r="H103" s="97"/>
      <c r="I103" s="98"/>
      <c r="J103" s="97"/>
      <c r="K103" s="98"/>
      <c r="L103" s="98"/>
      <c r="M103" s="98"/>
      <c r="N103" s="98"/>
      <c r="O103" s="98"/>
      <c r="P103" s="98"/>
    </row>
    <row r="104" spans="1:16" ht="42" x14ac:dyDescent="0.3">
      <c r="A104" s="94">
        <f>IF(D104=0,"",1+MAX(A$12:A103))</f>
        <v>65</v>
      </c>
      <c r="B104" s="31"/>
      <c r="C104" s="59" t="s">
        <v>204</v>
      </c>
      <c r="D104" s="28">
        <v>1548.7</v>
      </c>
      <c r="E104" s="28" t="s">
        <v>71</v>
      </c>
      <c r="F104" s="96">
        <v>0.1</v>
      </c>
      <c r="G104" s="97">
        <f t="shared" ref="G104:G106" si="78">(F104*D104)+D104</f>
        <v>1703.5700000000002</v>
      </c>
      <c r="H104" s="97">
        <v>8.5000000000000006E-2</v>
      </c>
      <c r="I104" s="98">
        <v>91.2</v>
      </c>
      <c r="J104" s="97">
        <f t="shared" ref="J104:J106" si="79">H104*G104</f>
        <v>144.80345000000003</v>
      </c>
      <c r="K104" s="98">
        <f t="shared" ref="K104:K106" si="80">I104*J104</f>
        <v>13206.074640000003</v>
      </c>
      <c r="L104" s="98">
        <v>6.67</v>
      </c>
      <c r="M104" s="98">
        <f t="shared" ref="M104:M106" si="81">L104*G104</f>
        <v>11362.811900000001</v>
      </c>
      <c r="N104" s="98">
        <v>0</v>
      </c>
      <c r="O104" s="98">
        <f t="shared" ref="O104:O106" si="82">N104*G104</f>
        <v>0</v>
      </c>
      <c r="P104" s="98">
        <f t="shared" ref="P104:P106" si="83">IF(D104="","",(K104+M104+O104))</f>
        <v>24568.886540000003</v>
      </c>
    </row>
    <row r="105" spans="1:16" ht="27.95" x14ac:dyDescent="0.3">
      <c r="A105" s="94">
        <f>IF(D105=0,"",1+MAX(A$12:A104))</f>
        <v>66</v>
      </c>
      <c r="B105" s="31"/>
      <c r="C105" s="59" t="s">
        <v>205</v>
      </c>
      <c r="D105" s="28">
        <v>205.26</v>
      </c>
      <c r="E105" s="28" t="s">
        <v>71</v>
      </c>
      <c r="F105" s="96">
        <v>0.1</v>
      </c>
      <c r="G105" s="97">
        <f t="shared" si="78"/>
        <v>225.786</v>
      </c>
      <c r="H105" s="97">
        <v>8.6999999999999994E-2</v>
      </c>
      <c r="I105" s="98">
        <v>91.2</v>
      </c>
      <c r="J105" s="97">
        <f t="shared" si="79"/>
        <v>19.643381999999999</v>
      </c>
      <c r="K105" s="98">
        <f t="shared" si="80"/>
        <v>1791.4764384</v>
      </c>
      <c r="L105" s="98">
        <v>6.74</v>
      </c>
      <c r="M105" s="98">
        <f t="shared" si="81"/>
        <v>1521.79764</v>
      </c>
      <c r="N105" s="98">
        <v>0</v>
      </c>
      <c r="O105" s="98">
        <f t="shared" si="82"/>
        <v>0</v>
      </c>
      <c r="P105" s="98">
        <f t="shared" si="83"/>
        <v>3313.2740783999998</v>
      </c>
    </row>
    <row r="106" spans="1:16" ht="14.1" x14ac:dyDescent="0.3">
      <c r="A106" s="94">
        <f>IF(D106=0,"",1+MAX(A$12:A105))</f>
        <v>67</v>
      </c>
      <c r="B106" s="31"/>
      <c r="C106" s="59" t="s">
        <v>206</v>
      </c>
      <c r="D106" s="28">
        <v>269.16000000000003</v>
      </c>
      <c r="E106" s="28" t="s">
        <v>67</v>
      </c>
      <c r="F106" s="96">
        <v>0.1</v>
      </c>
      <c r="G106" s="97">
        <f t="shared" si="78"/>
        <v>296.07600000000002</v>
      </c>
      <c r="H106" s="97">
        <v>0.13</v>
      </c>
      <c r="I106" s="98">
        <v>91.2</v>
      </c>
      <c r="J106" s="97">
        <f t="shared" si="79"/>
        <v>38.489880000000007</v>
      </c>
      <c r="K106" s="98">
        <f t="shared" si="80"/>
        <v>3510.2770560000008</v>
      </c>
      <c r="L106" s="98">
        <v>9.85</v>
      </c>
      <c r="M106" s="98">
        <f t="shared" si="81"/>
        <v>2916.3486000000003</v>
      </c>
      <c r="N106" s="98">
        <v>0</v>
      </c>
      <c r="O106" s="98">
        <f t="shared" si="82"/>
        <v>0</v>
      </c>
      <c r="P106" s="98">
        <f t="shared" si="83"/>
        <v>6426.6256560000011</v>
      </c>
    </row>
    <row r="107" spans="1:16" ht="14.1" x14ac:dyDescent="0.3">
      <c r="A107" s="94"/>
      <c r="B107" s="31"/>
      <c r="C107" s="139" t="s">
        <v>207</v>
      </c>
      <c r="D107" s="28"/>
      <c r="E107" s="28"/>
      <c r="F107" s="96"/>
      <c r="G107" s="97"/>
      <c r="H107" s="97"/>
      <c r="I107" s="98"/>
      <c r="J107" s="97"/>
      <c r="K107" s="98"/>
      <c r="L107" s="98"/>
      <c r="M107" s="98"/>
      <c r="N107" s="98"/>
      <c r="O107" s="98"/>
      <c r="P107" s="98"/>
    </row>
    <row r="108" spans="1:16" ht="27.95" x14ac:dyDescent="0.3">
      <c r="A108" s="94">
        <f>IF(D108=0,"",1+MAX(A$12:A107))</f>
        <v>68</v>
      </c>
      <c r="B108" s="31"/>
      <c r="C108" s="59" t="s">
        <v>208</v>
      </c>
      <c r="D108" s="28">
        <v>1202.48</v>
      </c>
      <c r="E108" s="28" t="s">
        <v>71</v>
      </c>
      <c r="F108" s="96">
        <v>0.1</v>
      </c>
      <c r="G108" s="97">
        <f t="shared" ref="G108:G109" si="84">(F108*D108)+D108</f>
        <v>1322.7280000000001</v>
      </c>
      <c r="H108" s="97">
        <v>7.3999999999999996E-2</v>
      </c>
      <c r="I108" s="98">
        <v>91.2</v>
      </c>
      <c r="J108" s="97">
        <f t="shared" ref="J108:J109" si="85">H108*G108</f>
        <v>97.881872000000001</v>
      </c>
      <c r="K108" s="98">
        <f t="shared" ref="K108:K109" si="86">I108*J108</f>
        <v>8926.8267264000006</v>
      </c>
      <c r="L108" s="98">
        <v>5.51</v>
      </c>
      <c r="M108" s="98">
        <f t="shared" ref="M108:M109" si="87">L108*G108</f>
        <v>7288.23128</v>
      </c>
      <c r="N108" s="98">
        <v>0</v>
      </c>
      <c r="O108" s="98">
        <f t="shared" ref="O108:O109" si="88">N108*G108</f>
        <v>0</v>
      </c>
      <c r="P108" s="98">
        <f t="shared" ref="P108:P109" si="89">IF(D108="","",(K108+M108+O108))</f>
        <v>16215.058006400001</v>
      </c>
    </row>
    <row r="109" spans="1:16" ht="14.1" x14ac:dyDescent="0.3">
      <c r="A109" s="94">
        <f>IF(D109=0,"",1+MAX(A$12:A108))</f>
        <v>69</v>
      </c>
      <c r="B109" s="31"/>
      <c r="C109" s="59" t="s">
        <v>209</v>
      </c>
      <c r="D109" s="28">
        <v>227.52</v>
      </c>
      <c r="E109" s="28" t="s">
        <v>71</v>
      </c>
      <c r="F109" s="96">
        <v>0.1</v>
      </c>
      <c r="G109" s="97">
        <f t="shared" si="84"/>
        <v>250.27200000000002</v>
      </c>
      <c r="H109" s="97">
        <v>6.3E-2</v>
      </c>
      <c r="I109" s="98">
        <v>91.2</v>
      </c>
      <c r="J109" s="97">
        <f t="shared" si="85"/>
        <v>15.767136000000001</v>
      </c>
      <c r="K109" s="98">
        <f t="shared" si="86"/>
        <v>1437.9628032000001</v>
      </c>
      <c r="L109" s="98">
        <v>4.49</v>
      </c>
      <c r="M109" s="98">
        <f t="shared" si="87"/>
        <v>1123.7212800000002</v>
      </c>
      <c r="N109" s="98">
        <v>0</v>
      </c>
      <c r="O109" s="98">
        <f t="shared" si="88"/>
        <v>0</v>
      </c>
      <c r="P109" s="98">
        <f t="shared" si="89"/>
        <v>2561.6840832000003</v>
      </c>
    </row>
    <row r="110" spans="1:16" s="3" customFormat="1" ht="14.1" x14ac:dyDescent="0.3">
      <c r="A110" s="94" t="str">
        <f>IF(E110=0,"",1+MAX(A87:A103))</f>
        <v/>
      </c>
      <c r="B110" s="31"/>
      <c r="C110" s="85" t="s">
        <v>200</v>
      </c>
      <c r="D110" s="28"/>
      <c r="E110" s="28"/>
      <c r="F110" s="96"/>
      <c r="G110" s="97"/>
      <c r="H110" s="97"/>
      <c r="I110" s="98"/>
      <c r="J110" s="97"/>
      <c r="K110" s="98"/>
      <c r="L110" s="98"/>
      <c r="M110" s="98"/>
      <c r="N110" s="98"/>
      <c r="O110" s="98"/>
      <c r="P110" s="98"/>
    </row>
    <row r="111" spans="1:16" ht="14.1" x14ac:dyDescent="0.3">
      <c r="A111" s="94">
        <f>IF(D111=0,"",1+MAX(A$12:A110))</f>
        <v>70</v>
      </c>
      <c r="B111" s="34"/>
      <c r="C111" s="59" t="s">
        <v>201</v>
      </c>
      <c r="D111" s="28">
        <v>16.66</v>
      </c>
      <c r="E111" s="28" t="s">
        <v>71</v>
      </c>
      <c r="F111" s="96">
        <v>0.1</v>
      </c>
      <c r="G111" s="97">
        <f t="shared" ref="G111:G112" si="90">(F111*D111)+D111</f>
        <v>18.326000000000001</v>
      </c>
      <c r="H111" s="97">
        <v>6.9000000000000006E-2</v>
      </c>
      <c r="I111" s="98">
        <v>91.2</v>
      </c>
      <c r="J111" s="97">
        <f t="shared" ref="J111:J112" si="91">H111*G111</f>
        <v>1.2644940000000002</v>
      </c>
      <c r="K111" s="98">
        <f t="shared" ref="K111:K112" si="92">I111*J111</f>
        <v>115.32185280000003</v>
      </c>
      <c r="L111" s="98">
        <v>5.38</v>
      </c>
      <c r="M111" s="98">
        <f t="shared" ref="M111:M112" si="93">L111*G111</f>
        <v>98.593879999999999</v>
      </c>
      <c r="N111" s="98">
        <v>0</v>
      </c>
      <c r="O111" s="98">
        <f t="shared" ref="O111:O112" si="94">N111*G111</f>
        <v>0</v>
      </c>
      <c r="P111" s="98">
        <f t="shared" ref="P111:P112" si="95">IF(D111="","",(K111+M111+O111))</f>
        <v>213.91573280000003</v>
      </c>
    </row>
    <row r="112" spans="1:16" ht="27.95" x14ac:dyDescent="0.3">
      <c r="A112" s="94">
        <f>IF(D112=0,"",1+MAX(A$12:A111))</f>
        <v>71</v>
      </c>
      <c r="B112" s="34"/>
      <c r="C112" s="59" t="s">
        <v>202</v>
      </c>
      <c r="D112" s="28">
        <v>11.94</v>
      </c>
      <c r="E112" s="28" t="s">
        <v>71</v>
      </c>
      <c r="F112" s="96">
        <v>0.1</v>
      </c>
      <c r="G112" s="97">
        <f t="shared" si="90"/>
        <v>13.134</v>
      </c>
      <c r="H112" s="97">
        <v>0.312</v>
      </c>
      <c r="I112" s="98">
        <v>91.2</v>
      </c>
      <c r="J112" s="97">
        <f t="shared" si="91"/>
        <v>4.0978079999999997</v>
      </c>
      <c r="K112" s="98">
        <f t="shared" si="92"/>
        <v>373.72008959999999</v>
      </c>
      <c r="L112" s="98">
        <f>59.83*0.25</f>
        <v>14.9575</v>
      </c>
      <c r="M112" s="98">
        <f t="shared" si="93"/>
        <v>196.45180500000001</v>
      </c>
      <c r="N112" s="98">
        <v>0</v>
      </c>
      <c r="O112" s="98">
        <f t="shared" si="94"/>
        <v>0</v>
      </c>
      <c r="P112" s="98">
        <f t="shared" si="95"/>
        <v>570.17189459999997</v>
      </c>
    </row>
    <row r="113" spans="1:16" s="3" customFormat="1" ht="14.1" x14ac:dyDescent="0.3">
      <c r="A113" s="94" t="str">
        <f>IF(E113=0,"",1+MAX(A92:A111))</f>
        <v/>
      </c>
      <c r="B113" s="31"/>
      <c r="C113" s="85" t="s">
        <v>97</v>
      </c>
      <c r="D113" s="28"/>
      <c r="E113" s="28"/>
      <c r="F113" s="96"/>
      <c r="G113" s="97"/>
      <c r="H113" s="97"/>
      <c r="I113" s="98"/>
      <c r="J113" s="97"/>
      <c r="K113" s="98"/>
      <c r="L113" s="98"/>
      <c r="M113" s="98"/>
      <c r="N113" s="98"/>
      <c r="O113" s="98"/>
      <c r="P113" s="98"/>
    </row>
    <row r="114" spans="1:16" ht="27.95" x14ac:dyDescent="0.3">
      <c r="A114" s="94">
        <f>IF(D114=0,"",1+MAX(A$12:A113))</f>
        <v>72</v>
      </c>
      <c r="B114" s="34"/>
      <c r="C114" s="59" t="s">
        <v>187</v>
      </c>
      <c r="D114" s="28">
        <v>6.34</v>
      </c>
      <c r="E114" s="28" t="s">
        <v>71</v>
      </c>
      <c r="F114" s="96">
        <v>0.1</v>
      </c>
      <c r="G114" s="97">
        <f t="shared" ref="G114:G115" si="96">(F114*D114)+D114</f>
        <v>6.9740000000000002</v>
      </c>
      <c r="H114" s="97">
        <v>9.6000000000000002E-2</v>
      </c>
      <c r="I114" s="98">
        <v>91.2</v>
      </c>
      <c r="J114" s="97">
        <f t="shared" ref="J114:J115" si="97">H114*G114</f>
        <v>0.66950399999999999</v>
      </c>
      <c r="K114" s="98">
        <f t="shared" ref="K114:K115" si="98">I114*J114</f>
        <v>61.058764799999999</v>
      </c>
      <c r="L114" s="98">
        <f>228.95/52.5</f>
        <v>4.3609523809523809</v>
      </c>
      <c r="M114" s="98">
        <f t="shared" ref="M114:M115" si="99">L114*G114</f>
        <v>30.413281904761906</v>
      </c>
      <c r="N114" s="98">
        <v>0</v>
      </c>
      <c r="O114" s="98">
        <f t="shared" ref="O114:O115" si="100">N114*G114</f>
        <v>0</v>
      </c>
      <c r="P114" s="98">
        <f t="shared" ref="P114:P115" si="101">IF(D114="","",(K114+M114+O114))</f>
        <v>91.472046704761908</v>
      </c>
    </row>
    <row r="115" spans="1:16" ht="42" x14ac:dyDescent="0.3">
      <c r="A115" s="94">
        <f>IF(D115=0,"",1+MAX(A$12:A114))</f>
        <v>73</v>
      </c>
      <c r="B115" s="34"/>
      <c r="C115" s="59" t="s">
        <v>188</v>
      </c>
      <c r="D115" s="28">
        <v>15.97</v>
      </c>
      <c r="E115" s="28" t="s">
        <v>71</v>
      </c>
      <c r="F115" s="96">
        <v>0.1</v>
      </c>
      <c r="G115" s="97">
        <f t="shared" si="96"/>
        <v>17.567</v>
      </c>
      <c r="H115" s="97">
        <v>9.6000000000000002E-2</v>
      </c>
      <c r="I115" s="98">
        <v>91.2</v>
      </c>
      <c r="J115" s="97">
        <f t="shared" si="97"/>
        <v>1.6864320000000002</v>
      </c>
      <c r="K115" s="98">
        <f t="shared" si="98"/>
        <v>153.80259840000002</v>
      </c>
      <c r="L115" s="98">
        <f>228.95/52.5</f>
        <v>4.3609523809523809</v>
      </c>
      <c r="M115" s="98">
        <f t="shared" si="99"/>
        <v>76.608850476190483</v>
      </c>
      <c r="N115" s="98">
        <v>0</v>
      </c>
      <c r="O115" s="98">
        <f t="shared" si="100"/>
        <v>0</v>
      </c>
      <c r="P115" s="98">
        <f t="shared" si="101"/>
        <v>230.41144887619049</v>
      </c>
    </row>
    <row r="116" spans="1:16" s="3" customFormat="1" ht="14.1" x14ac:dyDescent="0.3">
      <c r="A116" s="94" t="str">
        <f>IF(E116=0,"",1+MAX(A110:A115))</f>
        <v/>
      </c>
      <c r="B116" s="31"/>
      <c r="C116" s="85" t="s">
        <v>98</v>
      </c>
      <c r="D116" s="28"/>
      <c r="E116" s="28"/>
      <c r="F116" s="96"/>
      <c r="G116" s="97"/>
      <c r="H116" s="97"/>
      <c r="I116" s="98"/>
      <c r="J116" s="97"/>
      <c r="K116" s="98"/>
      <c r="L116" s="98"/>
      <c r="M116" s="98"/>
      <c r="N116" s="98"/>
      <c r="O116" s="98"/>
      <c r="P116" s="98"/>
    </row>
    <row r="117" spans="1:16" s="3" customFormat="1" ht="14.1" x14ac:dyDescent="0.3">
      <c r="A117" s="94"/>
      <c r="B117" s="31"/>
      <c r="C117" s="139" t="s">
        <v>189</v>
      </c>
      <c r="D117" s="28"/>
      <c r="E117" s="28"/>
      <c r="F117" s="96"/>
      <c r="G117" s="97"/>
      <c r="H117" s="97"/>
      <c r="I117" s="98"/>
      <c r="J117" s="97"/>
      <c r="K117" s="98"/>
      <c r="L117" s="98"/>
      <c r="M117" s="98"/>
      <c r="N117" s="98"/>
      <c r="O117" s="98"/>
      <c r="P117" s="98"/>
    </row>
    <row r="118" spans="1:16" s="3" customFormat="1" ht="56.1" x14ac:dyDescent="0.3">
      <c r="A118" s="94">
        <f>IF(D118=0,"",1+MAX(A$12:A117))</f>
        <v>74</v>
      </c>
      <c r="B118" s="31"/>
      <c r="C118" s="59" t="s">
        <v>190</v>
      </c>
      <c r="D118" s="28">
        <v>12</v>
      </c>
      <c r="E118" s="28" t="s">
        <v>70</v>
      </c>
      <c r="F118" s="96">
        <v>0</v>
      </c>
      <c r="G118" s="97">
        <f>(F118*D118)+D118</f>
        <v>12</v>
      </c>
      <c r="H118" s="97">
        <v>0.72599999999999998</v>
      </c>
      <c r="I118" s="98">
        <v>91.2</v>
      </c>
      <c r="J118" s="97">
        <f>H118*G118</f>
        <v>8.7119999999999997</v>
      </c>
      <c r="K118" s="98">
        <f>I118*J118</f>
        <v>794.53440000000001</v>
      </c>
      <c r="L118" s="98">
        <v>43.65</v>
      </c>
      <c r="M118" s="98">
        <f>L118*G118</f>
        <v>523.79999999999995</v>
      </c>
      <c r="N118" s="98">
        <v>0</v>
      </c>
      <c r="O118" s="98">
        <f>N118*G118</f>
        <v>0</v>
      </c>
      <c r="P118" s="98">
        <f>IF(D118="","",(K118+M118+O118))</f>
        <v>1318.3344</v>
      </c>
    </row>
    <row r="119" spans="1:16" s="3" customFormat="1" ht="56.1" x14ac:dyDescent="0.3">
      <c r="A119" s="94">
        <f>IF(D119=0,"",1+MAX(A$12:A118))</f>
        <v>75</v>
      </c>
      <c r="B119" s="31"/>
      <c r="C119" s="59" t="s">
        <v>191</v>
      </c>
      <c r="D119" s="28">
        <v>10</v>
      </c>
      <c r="E119" s="28" t="s">
        <v>70</v>
      </c>
      <c r="F119" s="96">
        <v>0</v>
      </c>
      <c r="G119" s="97">
        <f t="shared" ref="G119:G126" si="102">(F119*D119)+D119</f>
        <v>10</v>
      </c>
      <c r="H119" s="97">
        <v>0.72599999999999998</v>
      </c>
      <c r="I119" s="98">
        <v>91.2</v>
      </c>
      <c r="J119" s="97">
        <f t="shared" ref="J119:J126" si="103">H119*G119</f>
        <v>7.26</v>
      </c>
      <c r="K119" s="98">
        <f t="shared" ref="K119:K126" si="104">I119*J119</f>
        <v>662.11199999999997</v>
      </c>
      <c r="L119" s="98">
        <v>43.65</v>
      </c>
      <c r="M119" s="98">
        <f t="shared" ref="M119:M126" si="105">L119*G119</f>
        <v>436.5</v>
      </c>
      <c r="N119" s="98">
        <v>0</v>
      </c>
      <c r="O119" s="98">
        <f t="shared" ref="O119:O126" si="106">N119*G119</f>
        <v>0</v>
      </c>
      <c r="P119" s="98">
        <f t="shared" ref="P119:P126" si="107">IF(D119="","",(K119+M119+O119))</f>
        <v>1098.6120000000001</v>
      </c>
    </row>
    <row r="120" spans="1:16" s="3" customFormat="1" ht="56.1" x14ac:dyDescent="0.3">
      <c r="A120" s="94">
        <f>IF(D120=0,"",1+MAX(A$12:A119))</f>
        <v>76</v>
      </c>
      <c r="B120" s="31"/>
      <c r="C120" s="59" t="s">
        <v>192</v>
      </c>
      <c r="D120" s="28">
        <v>9</v>
      </c>
      <c r="E120" s="28" t="s">
        <v>70</v>
      </c>
      <c r="F120" s="96">
        <v>0</v>
      </c>
      <c r="G120" s="97">
        <f t="shared" si="102"/>
        <v>9</v>
      </c>
      <c r="H120" s="97">
        <v>1.5469999999999999</v>
      </c>
      <c r="I120" s="98">
        <v>91.2</v>
      </c>
      <c r="J120" s="97">
        <f t="shared" si="103"/>
        <v>13.923</v>
      </c>
      <c r="K120" s="98">
        <f t="shared" si="104"/>
        <v>1269.7776000000001</v>
      </c>
      <c r="L120" s="98">
        <v>124.27</v>
      </c>
      <c r="M120" s="98">
        <f t="shared" si="105"/>
        <v>1118.43</v>
      </c>
      <c r="N120" s="98">
        <v>0</v>
      </c>
      <c r="O120" s="98">
        <f t="shared" si="106"/>
        <v>0</v>
      </c>
      <c r="P120" s="98">
        <f t="shared" si="107"/>
        <v>2388.2076000000002</v>
      </c>
    </row>
    <row r="121" spans="1:16" s="3" customFormat="1" ht="56.1" x14ac:dyDescent="0.3">
      <c r="A121" s="94">
        <f>IF(D121=0,"",1+MAX(A$12:A120))</f>
        <v>77</v>
      </c>
      <c r="B121" s="31"/>
      <c r="C121" s="59" t="s">
        <v>193</v>
      </c>
      <c r="D121" s="28">
        <v>4</v>
      </c>
      <c r="E121" s="28" t="s">
        <v>70</v>
      </c>
      <c r="F121" s="96">
        <v>0</v>
      </c>
      <c r="G121" s="97">
        <f t="shared" si="102"/>
        <v>4</v>
      </c>
      <c r="H121" s="97">
        <v>1.3979999999999999</v>
      </c>
      <c r="I121" s="98">
        <v>91.2</v>
      </c>
      <c r="J121" s="97">
        <f t="shared" si="103"/>
        <v>5.5919999999999996</v>
      </c>
      <c r="K121" s="98">
        <f t="shared" si="104"/>
        <v>509.99039999999997</v>
      </c>
      <c r="L121" s="98">
        <v>93.18</v>
      </c>
      <c r="M121" s="98">
        <f t="shared" si="105"/>
        <v>372.72</v>
      </c>
      <c r="N121" s="98">
        <v>0</v>
      </c>
      <c r="O121" s="98">
        <f t="shared" si="106"/>
        <v>0</v>
      </c>
      <c r="P121" s="98">
        <f t="shared" si="107"/>
        <v>882.71039999999994</v>
      </c>
    </row>
    <row r="122" spans="1:16" s="3" customFormat="1" ht="27.95" x14ac:dyDescent="0.3">
      <c r="A122" s="94">
        <f>IF(D122=0,"",1+MAX(A$12:A121))</f>
        <v>78</v>
      </c>
      <c r="B122" s="31"/>
      <c r="C122" s="59" t="s">
        <v>194</v>
      </c>
      <c r="D122" s="28">
        <v>5</v>
      </c>
      <c r="E122" s="28" t="s">
        <v>70</v>
      </c>
      <c r="F122" s="96">
        <v>0</v>
      </c>
      <c r="G122" s="97">
        <f t="shared" si="102"/>
        <v>5</v>
      </c>
      <c r="H122" s="97">
        <v>0.502</v>
      </c>
      <c r="I122" s="98">
        <v>91.2</v>
      </c>
      <c r="J122" s="97">
        <f t="shared" si="103"/>
        <v>2.5099999999999998</v>
      </c>
      <c r="K122" s="98">
        <f t="shared" si="104"/>
        <v>228.91199999999998</v>
      </c>
      <c r="L122" s="98">
        <v>25.03</v>
      </c>
      <c r="M122" s="98">
        <f t="shared" si="105"/>
        <v>125.15</v>
      </c>
      <c r="N122" s="98">
        <v>0</v>
      </c>
      <c r="O122" s="98">
        <f t="shared" si="106"/>
        <v>0</v>
      </c>
      <c r="P122" s="98">
        <f t="shared" si="107"/>
        <v>354.06200000000001</v>
      </c>
    </row>
    <row r="123" spans="1:16" s="3" customFormat="1" ht="27.95" x14ac:dyDescent="0.3">
      <c r="A123" s="94">
        <f>IF(D123=0,"",1+MAX(A$12:A122))</f>
        <v>79</v>
      </c>
      <c r="B123" s="31"/>
      <c r="C123" s="59" t="s">
        <v>195</v>
      </c>
      <c r="D123" s="28">
        <v>1</v>
      </c>
      <c r="E123" s="28" t="s">
        <v>70</v>
      </c>
      <c r="F123" s="96">
        <v>0</v>
      </c>
      <c r="G123" s="97">
        <f t="shared" si="102"/>
        <v>1</v>
      </c>
      <c r="H123" s="97">
        <v>0.378</v>
      </c>
      <c r="I123" s="98">
        <v>91.2</v>
      </c>
      <c r="J123" s="97">
        <f t="shared" si="103"/>
        <v>0.378</v>
      </c>
      <c r="K123" s="98">
        <f t="shared" si="104"/>
        <v>34.473600000000005</v>
      </c>
      <c r="L123" s="98">
        <v>15.41</v>
      </c>
      <c r="M123" s="98">
        <f t="shared" si="105"/>
        <v>15.41</v>
      </c>
      <c r="N123" s="98">
        <v>0</v>
      </c>
      <c r="O123" s="98">
        <f t="shared" si="106"/>
        <v>0</v>
      </c>
      <c r="P123" s="98">
        <f t="shared" si="107"/>
        <v>49.883600000000001</v>
      </c>
    </row>
    <row r="124" spans="1:16" s="3" customFormat="1" ht="27.95" x14ac:dyDescent="0.3">
      <c r="A124" s="94">
        <f>IF(D124=0,"",1+MAX(A$12:A123))</f>
        <v>80</v>
      </c>
      <c r="B124" s="31"/>
      <c r="C124" s="59" t="s">
        <v>196</v>
      </c>
      <c r="D124" s="28">
        <v>3</v>
      </c>
      <c r="E124" s="28" t="s">
        <v>70</v>
      </c>
      <c r="F124" s="96">
        <v>0</v>
      </c>
      <c r="G124" s="97">
        <f t="shared" si="102"/>
        <v>3</v>
      </c>
      <c r="H124" s="97">
        <v>0.502</v>
      </c>
      <c r="I124" s="98">
        <v>91.2</v>
      </c>
      <c r="J124" s="97">
        <f t="shared" si="103"/>
        <v>1.506</v>
      </c>
      <c r="K124" s="98">
        <f t="shared" si="104"/>
        <v>137.34720000000002</v>
      </c>
      <c r="L124" s="98">
        <v>25.03</v>
      </c>
      <c r="M124" s="98">
        <f t="shared" si="105"/>
        <v>75.09</v>
      </c>
      <c r="N124" s="98">
        <v>0</v>
      </c>
      <c r="O124" s="98">
        <f t="shared" si="106"/>
        <v>0</v>
      </c>
      <c r="P124" s="98">
        <f t="shared" si="107"/>
        <v>212.43720000000002</v>
      </c>
    </row>
    <row r="125" spans="1:16" s="3" customFormat="1" ht="27.95" x14ac:dyDescent="0.3">
      <c r="A125" s="94">
        <f>IF(D125=0,"",1+MAX(A$12:A124))</f>
        <v>81</v>
      </c>
      <c r="B125" s="31"/>
      <c r="C125" s="59" t="s">
        <v>197</v>
      </c>
      <c r="D125" s="28">
        <v>3</v>
      </c>
      <c r="E125" s="28" t="s">
        <v>70</v>
      </c>
      <c r="F125" s="96">
        <v>0</v>
      </c>
      <c r="G125" s="97">
        <f t="shared" si="102"/>
        <v>3</v>
      </c>
      <c r="H125" s="97">
        <v>0.73899999999999999</v>
      </c>
      <c r="I125" s="98">
        <v>91.2</v>
      </c>
      <c r="J125" s="97">
        <f t="shared" si="103"/>
        <v>2.2170000000000001</v>
      </c>
      <c r="K125" s="98">
        <f t="shared" si="104"/>
        <v>202.19040000000001</v>
      </c>
      <c r="L125" s="98">
        <v>44.5</v>
      </c>
      <c r="M125" s="98">
        <f t="shared" si="105"/>
        <v>133.5</v>
      </c>
      <c r="N125" s="98">
        <v>0</v>
      </c>
      <c r="O125" s="98">
        <f t="shared" si="106"/>
        <v>0</v>
      </c>
      <c r="P125" s="98">
        <f t="shared" si="107"/>
        <v>335.69040000000001</v>
      </c>
    </row>
    <row r="126" spans="1:16" s="3" customFormat="1" ht="14.1" x14ac:dyDescent="0.3">
      <c r="A126" s="94">
        <f>IF(D126=0,"",1+MAX(A$12:A125))</f>
        <v>82</v>
      </c>
      <c r="B126" s="31"/>
      <c r="C126" s="59" t="s">
        <v>198</v>
      </c>
      <c r="D126" s="28">
        <v>9</v>
      </c>
      <c r="E126" s="28" t="s">
        <v>70</v>
      </c>
      <c r="F126" s="96">
        <v>0</v>
      </c>
      <c r="G126" s="97">
        <f t="shared" si="102"/>
        <v>9</v>
      </c>
      <c r="H126" s="97">
        <v>0.49199999999999999</v>
      </c>
      <c r="I126" s="98">
        <v>91.2</v>
      </c>
      <c r="J126" s="97">
        <f t="shared" si="103"/>
        <v>4.4279999999999999</v>
      </c>
      <c r="K126" s="98">
        <f t="shared" si="104"/>
        <v>403.83359999999999</v>
      </c>
      <c r="L126" s="98">
        <v>25</v>
      </c>
      <c r="M126" s="98">
        <f t="shared" si="105"/>
        <v>225</v>
      </c>
      <c r="N126" s="98">
        <v>0</v>
      </c>
      <c r="O126" s="98">
        <f t="shared" si="106"/>
        <v>0</v>
      </c>
      <c r="P126" s="98">
        <f t="shared" si="107"/>
        <v>628.83359999999993</v>
      </c>
    </row>
    <row r="127" spans="1:16" s="3" customFormat="1" ht="14.1" x14ac:dyDescent="0.3">
      <c r="A127" s="94">
        <f>IF(D127=0,"",1+MAX(A$12:A126))</f>
        <v>83</v>
      </c>
      <c r="B127" s="31"/>
      <c r="C127" s="59" t="s">
        <v>199</v>
      </c>
      <c r="D127" s="28">
        <v>36.43</v>
      </c>
      <c r="E127" s="28" t="s">
        <v>71</v>
      </c>
      <c r="F127" s="96">
        <v>0.1</v>
      </c>
      <c r="G127" s="97">
        <f>(F127*D127)+D127</f>
        <v>40.073</v>
      </c>
      <c r="H127" s="97">
        <v>4.2000000000000003E-2</v>
      </c>
      <c r="I127" s="98">
        <v>91.2</v>
      </c>
      <c r="J127" s="97">
        <f>H127*G127</f>
        <v>1.6830660000000002</v>
      </c>
      <c r="K127" s="98">
        <f>I127*J127</f>
        <v>153.49561920000002</v>
      </c>
      <c r="L127" s="98">
        <v>2.1</v>
      </c>
      <c r="M127" s="98">
        <f>L127*G127</f>
        <v>84.153300000000002</v>
      </c>
      <c r="N127" s="98">
        <v>0</v>
      </c>
      <c r="O127" s="98">
        <f>N127*G127</f>
        <v>0</v>
      </c>
      <c r="P127" s="98">
        <f>IF(D127="","",(K127+M127+O127))</f>
        <v>237.64891920000002</v>
      </c>
    </row>
    <row r="128" spans="1:16" s="3" customFormat="1" ht="18" customHeight="1" x14ac:dyDescent="0.3">
      <c r="A128" s="119" t="str">
        <f>IF(E128=0,"",1+MAX(A113:A127))</f>
        <v/>
      </c>
      <c r="B128" s="120"/>
      <c r="C128" s="121"/>
      <c r="D128" s="122"/>
      <c r="E128" s="122"/>
      <c r="F128" s="122"/>
      <c r="G128" s="123"/>
      <c r="H128" s="122"/>
      <c r="I128" s="122"/>
      <c r="J128" s="122"/>
      <c r="K128" s="122"/>
      <c r="L128" s="122"/>
      <c r="M128" s="122"/>
      <c r="N128" s="122"/>
      <c r="O128" s="122" t="s">
        <v>34</v>
      </c>
      <c r="P128" s="124">
        <f>SUM(P86:P127)</f>
        <v>178327.57693258094</v>
      </c>
    </row>
    <row r="129" spans="1:16" ht="18" customHeight="1" x14ac:dyDescent="0.3">
      <c r="A129" s="47" t="str">
        <f>IF(E129=0,"",1+MAX(A114:A128))</f>
        <v/>
      </c>
      <c r="B129" s="33"/>
      <c r="C129" s="33"/>
      <c r="D129" s="33"/>
      <c r="E129" s="33"/>
      <c r="F129" s="33"/>
      <c r="G129" s="52"/>
      <c r="H129" s="52"/>
      <c r="I129" s="33"/>
      <c r="J129" s="52"/>
      <c r="K129" s="33"/>
      <c r="L129" s="33"/>
      <c r="M129" s="33"/>
      <c r="N129" s="33"/>
      <c r="O129" s="33"/>
      <c r="P129" s="58"/>
    </row>
    <row r="130" spans="1:16" s="3" customFormat="1" ht="18" customHeight="1" x14ac:dyDescent="0.3">
      <c r="A130" s="127" t="str">
        <f>IF(E130=0,"",1+MAX(A116:A129))</f>
        <v/>
      </c>
      <c r="B130" s="157" t="s">
        <v>77</v>
      </c>
      <c r="C130" s="157"/>
      <c r="D130" s="157"/>
      <c r="E130" s="157"/>
      <c r="F130" s="157"/>
      <c r="G130" s="157"/>
      <c r="H130" s="157"/>
      <c r="I130" s="157"/>
      <c r="J130" s="157"/>
      <c r="K130" s="157"/>
      <c r="L130" s="157"/>
      <c r="M130" s="157"/>
      <c r="N130" s="157"/>
      <c r="O130" s="157"/>
      <c r="P130" s="128"/>
    </row>
    <row r="131" spans="1:16" s="3" customFormat="1" ht="14.1" x14ac:dyDescent="0.3">
      <c r="A131" s="94" t="str">
        <f>IF(E131=0,"",1+MAX(A128:A130))</f>
        <v/>
      </c>
      <c r="B131" s="31"/>
      <c r="C131" s="85" t="s">
        <v>99</v>
      </c>
      <c r="D131" s="28"/>
      <c r="E131" s="28"/>
      <c r="F131" s="96"/>
      <c r="G131" s="97"/>
      <c r="H131" s="97"/>
      <c r="I131" s="98"/>
      <c r="J131" s="97"/>
      <c r="K131" s="98"/>
      <c r="L131" s="98"/>
      <c r="M131" s="98"/>
      <c r="N131" s="98"/>
      <c r="O131" s="98"/>
      <c r="P131" s="98"/>
    </row>
    <row r="132" spans="1:16" ht="14.1" x14ac:dyDescent="0.3">
      <c r="A132" s="94" t="str">
        <f>IF(E132=0,"",1+MAX(A128:A131))</f>
        <v/>
      </c>
      <c r="B132" s="31"/>
      <c r="C132" s="139" t="s">
        <v>210</v>
      </c>
      <c r="D132" s="28"/>
      <c r="E132" s="28"/>
      <c r="F132" s="96"/>
      <c r="G132" s="97"/>
      <c r="H132" s="97"/>
      <c r="I132" s="98"/>
      <c r="J132" s="97"/>
      <c r="K132" s="98"/>
      <c r="L132" s="98"/>
      <c r="M132" s="98"/>
      <c r="N132" s="98"/>
      <c r="O132" s="98"/>
      <c r="P132" s="98"/>
    </row>
    <row r="133" spans="1:16" ht="14.1" x14ac:dyDescent="0.3">
      <c r="A133" s="94">
        <f>IF(D133=0,"",1+MAX(A$12:A132))</f>
        <v>84</v>
      </c>
      <c r="B133" s="31"/>
      <c r="C133" s="59" t="s">
        <v>211</v>
      </c>
      <c r="D133" s="28">
        <v>3.04</v>
      </c>
      <c r="E133" s="28" t="s">
        <v>71</v>
      </c>
      <c r="F133" s="96">
        <v>0.1</v>
      </c>
      <c r="G133" s="97">
        <f t="shared" ref="G133:G136" si="108">(F133*D133)+D133</f>
        <v>3.3440000000000003</v>
      </c>
      <c r="H133" s="97">
        <v>0.152</v>
      </c>
      <c r="I133" s="98">
        <v>59.89</v>
      </c>
      <c r="J133" s="97">
        <f t="shared" ref="J133:J136" si="109">H133*G133</f>
        <v>0.50828800000000007</v>
      </c>
      <c r="K133" s="98">
        <f t="shared" ref="K133:K136" si="110">I133*J133</f>
        <v>30.441368320000006</v>
      </c>
      <c r="L133" s="98">
        <v>5.8</v>
      </c>
      <c r="M133" s="98">
        <f t="shared" ref="M133:M136" si="111">L133*G133</f>
        <v>19.395200000000003</v>
      </c>
      <c r="N133" s="98">
        <v>0</v>
      </c>
      <c r="O133" s="98">
        <f t="shared" ref="O133:O136" si="112">N133*G133</f>
        <v>0</v>
      </c>
      <c r="P133" s="98">
        <f t="shared" ref="P133:P136" si="113">IF(D133="","",(K133+M133+O133))</f>
        <v>49.836568320000012</v>
      </c>
    </row>
    <row r="134" spans="1:16" ht="14.1" x14ac:dyDescent="0.3">
      <c r="A134" s="94">
        <f>IF(D134=0,"",1+MAX(A$12:A133))</f>
        <v>85</v>
      </c>
      <c r="B134" s="31"/>
      <c r="C134" s="59" t="s">
        <v>212</v>
      </c>
      <c r="D134" s="28">
        <v>12.22</v>
      </c>
      <c r="E134" s="28" t="s">
        <v>71</v>
      </c>
      <c r="F134" s="96">
        <v>0.1</v>
      </c>
      <c r="G134" s="97">
        <f t="shared" si="108"/>
        <v>13.442</v>
      </c>
      <c r="H134" s="97">
        <v>0.247</v>
      </c>
      <c r="I134" s="98">
        <v>59.89</v>
      </c>
      <c r="J134" s="97">
        <f t="shared" si="109"/>
        <v>3.3201740000000002</v>
      </c>
      <c r="K134" s="98">
        <f t="shared" si="110"/>
        <v>198.84522086000001</v>
      </c>
      <c r="L134" s="98">
        <v>10.49</v>
      </c>
      <c r="M134" s="98">
        <f t="shared" si="111"/>
        <v>141.00658000000001</v>
      </c>
      <c r="N134" s="98">
        <v>0</v>
      </c>
      <c r="O134" s="98">
        <f t="shared" si="112"/>
        <v>0</v>
      </c>
      <c r="P134" s="98">
        <f t="shared" si="113"/>
        <v>339.85180086000003</v>
      </c>
    </row>
    <row r="135" spans="1:16" ht="14.1" x14ac:dyDescent="0.3">
      <c r="A135" s="94">
        <f>IF(D135=0,"",1+MAX(A$12:A134))</f>
        <v>86</v>
      </c>
      <c r="B135" s="31"/>
      <c r="C135" s="59" t="s">
        <v>213</v>
      </c>
      <c r="D135" s="28">
        <v>24.39</v>
      </c>
      <c r="E135" s="28" t="s">
        <v>71</v>
      </c>
      <c r="F135" s="96">
        <v>0.1</v>
      </c>
      <c r="G135" s="97">
        <f t="shared" si="108"/>
        <v>26.829000000000001</v>
      </c>
      <c r="H135" s="97">
        <v>0.28499999999999998</v>
      </c>
      <c r="I135" s="98">
        <v>59.89</v>
      </c>
      <c r="J135" s="97">
        <f t="shared" si="109"/>
        <v>7.6462649999999996</v>
      </c>
      <c r="K135" s="98">
        <f t="shared" si="110"/>
        <v>457.93481084999996</v>
      </c>
      <c r="L135" s="98">
        <v>15.47</v>
      </c>
      <c r="M135" s="98">
        <f t="shared" si="111"/>
        <v>415.04463000000004</v>
      </c>
      <c r="N135" s="98">
        <v>0</v>
      </c>
      <c r="O135" s="98">
        <f t="shared" si="112"/>
        <v>0</v>
      </c>
      <c r="P135" s="98">
        <f t="shared" si="113"/>
        <v>872.97944084999995</v>
      </c>
    </row>
    <row r="136" spans="1:16" ht="14.1" x14ac:dyDescent="0.3">
      <c r="A136" s="94">
        <f>IF(D136=0,"",1+MAX(A$12:A135))</f>
        <v>87</v>
      </c>
      <c r="B136" s="31"/>
      <c r="C136" s="59" t="s">
        <v>214</v>
      </c>
      <c r="D136" s="28">
        <v>34.1</v>
      </c>
      <c r="E136" s="28" t="s">
        <v>71</v>
      </c>
      <c r="F136" s="96">
        <v>0.1</v>
      </c>
      <c r="G136" s="97">
        <f t="shared" si="108"/>
        <v>37.510000000000005</v>
      </c>
      <c r="H136" s="97">
        <v>0.34899999999999998</v>
      </c>
      <c r="I136" s="98">
        <v>59.89</v>
      </c>
      <c r="J136" s="97">
        <f t="shared" si="109"/>
        <v>13.090990000000001</v>
      </c>
      <c r="K136" s="98">
        <f t="shared" si="110"/>
        <v>784.01939110000012</v>
      </c>
      <c r="L136" s="98">
        <v>17.940000000000001</v>
      </c>
      <c r="M136" s="98">
        <f t="shared" si="111"/>
        <v>672.9294000000001</v>
      </c>
      <c r="N136" s="98">
        <v>0</v>
      </c>
      <c r="O136" s="98">
        <f t="shared" si="112"/>
        <v>0</v>
      </c>
      <c r="P136" s="98">
        <f t="shared" si="113"/>
        <v>1456.9487911000001</v>
      </c>
    </row>
    <row r="137" spans="1:16" ht="14.1" x14ac:dyDescent="0.3">
      <c r="A137" s="94"/>
      <c r="B137" s="31"/>
      <c r="C137" s="139" t="s">
        <v>95</v>
      </c>
      <c r="D137" s="28"/>
      <c r="E137" s="28"/>
      <c r="F137" s="96"/>
      <c r="G137" s="97"/>
      <c r="H137" s="97"/>
      <c r="I137" s="98"/>
      <c r="J137" s="97"/>
      <c r="K137" s="98"/>
      <c r="L137" s="98"/>
      <c r="M137" s="98"/>
      <c r="N137" s="98"/>
      <c r="O137" s="98"/>
      <c r="P137" s="98"/>
    </row>
    <row r="138" spans="1:16" ht="14.1" x14ac:dyDescent="0.3">
      <c r="A138" s="94">
        <f>IF(D138=0,"",1+MAX(A$12:A137))</f>
        <v>88</v>
      </c>
      <c r="B138" s="31"/>
      <c r="C138" s="59" t="s">
        <v>215</v>
      </c>
      <c r="D138" s="28">
        <v>22.18</v>
      </c>
      <c r="E138" s="28" t="s">
        <v>71</v>
      </c>
      <c r="F138" s="96">
        <v>0.1</v>
      </c>
      <c r="G138" s="97">
        <f t="shared" ref="G138:G142" si="114">(F138*D138)+D138</f>
        <v>24.398</v>
      </c>
      <c r="H138" s="97">
        <v>0.65800000000000003</v>
      </c>
      <c r="I138" s="98">
        <v>59.89</v>
      </c>
      <c r="J138" s="97">
        <f t="shared" ref="J138:J142" si="115">H138*G138</f>
        <v>16.053884</v>
      </c>
      <c r="K138" s="98">
        <f t="shared" ref="K138:K142" si="116">I138*J138</f>
        <v>961.46711275999996</v>
      </c>
      <c r="L138" s="98">
        <f>487.52/16*11.25/11.875</f>
        <v>28.866315789473681</v>
      </c>
      <c r="M138" s="98">
        <f t="shared" ref="M138:M142" si="117">L138*G138</f>
        <v>704.28037263157887</v>
      </c>
      <c r="N138" s="98">
        <v>0</v>
      </c>
      <c r="O138" s="98">
        <f t="shared" ref="O138:O142" si="118">N138*G138</f>
        <v>0</v>
      </c>
      <c r="P138" s="98">
        <f t="shared" ref="P138:P142" si="119">IF(D138="","",(K138+M138+O138))</f>
        <v>1665.7474853915787</v>
      </c>
    </row>
    <row r="139" spans="1:16" ht="14.1" x14ac:dyDescent="0.3">
      <c r="A139" s="94">
        <f>IF(D139=0,"",1+MAX(A$12:A138))</f>
        <v>89</v>
      </c>
      <c r="B139" s="31"/>
      <c r="C139" s="59" t="s">
        <v>216</v>
      </c>
      <c r="D139" s="28">
        <v>39.840000000000003</v>
      </c>
      <c r="E139" s="28" t="s">
        <v>71</v>
      </c>
      <c r="F139" s="96">
        <v>0.1</v>
      </c>
      <c r="G139" s="97">
        <f t="shared" si="114"/>
        <v>43.824000000000005</v>
      </c>
      <c r="H139" s="97">
        <v>0.72399999999999998</v>
      </c>
      <c r="I139" s="98">
        <v>59.89</v>
      </c>
      <c r="J139" s="97">
        <f t="shared" si="115"/>
        <v>31.728576000000004</v>
      </c>
      <c r="K139" s="98">
        <f t="shared" si="116"/>
        <v>1900.2244166400003</v>
      </c>
      <c r="L139" s="98">
        <v>39.94</v>
      </c>
      <c r="M139" s="98">
        <f t="shared" si="117"/>
        <v>1750.3305600000001</v>
      </c>
      <c r="N139" s="98">
        <v>0</v>
      </c>
      <c r="O139" s="98">
        <f t="shared" si="118"/>
        <v>0</v>
      </c>
      <c r="P139" s="98">
        <f t="shared" si="119"/>
        <v>3650.5549766400004</v>
      </c>
    </row>
    <row r="140" spans="1:16" ht="14.1" x14ac:dyDescent="0.3">
      <c r="A140" s="94">
        <f>IF(D140=0,"",1+MAX(A$12:A139))</f>
        <v>90</v>
      </c>
      <c r="B140" s="31"/>
      <c r="C140" s="59" t="s">
        <v>217</v>
      </c>
      <c r="D140" s="28">
        <v>94.48</v>
      </c>
      <c r="E140" s="28" t="s">
        <v>71</v>
      </c>
      <c r="F140" s="96">
        <v>0.1</v>
      </c>
      <c r="G140" s="97">
        <f t="shared" si="114"/>
        <v>103.928</v>
      </c>
      <c r="H140" s="97">
        <v>0.84099999999999997</v>
      </c>
      <c r="I140" s="98">
        <v>59.89</v>
      </c>
      <c r="J140" s="97">
        <f t="shared" si="115"/>
        <v>87.403447999999997</v>
      </c>
      <c r="K140" s="98">
        <f t="shared" si="116"/>
        <v>5234.5925007200003</v>
      </c>
      <c r="L140" s="98">
        <v>49.77</v>
      </c>
      <c r="M140" s="98">
        <f t="shared" si="117"/>
        <v>5172.4965600000005</v>
      </c>
      <c r="N140" s="98">
        <v>0</v>
      </c>
      <c r="O140" s="98">
        <f t="shared" si="118"/>
        <v>0</v>
      </c>
      <c r="P140" s="98">
        <f t="shared" si="119"/>
        <v>10407.089060720002</v>
      </c>
    </row>
    <row r="141" spans="1:16" ht="14.1" x14ac:dyDescent="0.3">
      <c r="A141" s="94">
        <f>IF(D141=0,"",1+MAX(A$12:A140))</f>
        <v>91</v>
      </c>
      <c r="B141" s="31"/>
      <c r="C141" s="59" t="s">
        <v>218</v>
      </c>
      <c r="D141" s="28">
        <v>48.84</v>
      </c>
      <c r="E141" s="28" t="s">
        <v>71</v>
      </c>
      <c r="F141" s="96">
        <v>0.1</v>
      </c>
      <c r="G141" s="97">
        <f t="shared" si="114"/>
        <v>53.724000000000004</v>
      </c>
      <c r="H141" s="97">
        <v>0.159</v>
      </c>
      <c r="I141" s="98">
        <v>59.89</v>
      </c>
      <c r="J141" s="97">
        <f t="shared" si="115"/>
        <v>8.542116</v>
      </c>
      <c r="K141" s="98">
        <f t="shared" si="116"/>
        <v>511.58732723999998</v>
      </c>
      <c r="L141" s="98">
        <v>7.73</v>
      </c>
      <c r="M141" s="98">
        <f t="shared" si="117"/>
        <v>415.28652000000005</v>
      </c>
      <c r="N141" s="98">
        <v>0</v>
      </c>
      <c r="O141" s="98">
        <f t="shared" si="118"/>
        <v>0</v>
      </c>
      <c r="P141" s="98">
        <f t="shared" si="119"/>
        <v>926.87384724000003</v>
      </c>
    </row>
    <row r="142" spans="1:16" ht="14.1" x14ac:dyDescent="0.3">
      <c r="A142" s="94">
        <f>IF(D142=0,"",1+MAX(A$12:A141))</f>
        <v>92</v>
      </c>
      <c r="B142" s="31"/>
      <c r="C142" s="59" t="s">
        <v>219</v>
      </c>
      <c r="D142" s="28">
        <v>15.2</v>
      </c>
      <c r="E142" s="28" t="s">
        <v>71</v>
      </c>
      <c r="F142" s="96">
        <v>0.1</v>
      </c>
      <c r="G142" s="97">
        <f t="shared" si="114"/>
        <v>16.72</v>
      </c>
      <c r="H142" s="97">
        <v>0.28000000000000003</v>
      </c>
      <c r="I142" s="98">
        <v>59.89</v>
      </c>
      <c r="J142" s="97">
        <f t="shared" si="115"/>
        <v>4.6816000000000004</v>
      </c>
      <c r="K142" s="98">
        <f t="shared" si="116"/>
        <v>280.38102400000002</v>
      </c>
      <c r="L142" s="98">
        <v>12.63</v>
      </c>
      <c r="M142" s="98">
        <f t="shared" si="117"/>
        <v>211.17359999999999</v>
      </c>
      <c r="N142" s="98">
        <v>0</v>
      </c>
      <c r="O142" s="98">
        <f t="shared" si="118"/>
        <v>0</v>
      </c>
      <c r="P142" s="98">
        <f t="shared" si="119"/>
        <v>491.55462399999999</v>
      </c>
    </row>
    <row r="143" spans="1:16" ht="14.1" x14ac:dyDescent="0.3">
      <c r="A143" s="94"/>
      <c r="B143" s="31"/>
      <c r="C143" s="139" t="s">
        <v>220</v>
      </c>
      <c r="D143" s="28"/>
      <c r="E143" s="28"/>
      <c r="F143" s="96"/>
      <c r="G143" s="97"/>
      <c r="H143" s="97"/>
      <c r="I143" s="98"/>
      <c r="J143" s="97"/>
      <c r="K143" s="98"/>
      <c r="L143" s="98"/>
      <c r="M143" s="98"/>
      <c r="N143" s="98"/>
      <c r="O143" s="98"/>
      <c r="P143" s="98"/>
    </row>
    <row r="144" spans="1:16" ht="69.95" x14ac:dyDescent="0.3">
      <c r="A144" s="94">
        <f>IF(D144=0,"",1+MAX(A$12:A143))</f>
        <v>93</v>
      </c>
      <c r="B144" s="31"/>
      <c r="C144" s="59" t="s">
        <v>221</v>
      </c>
      <c r="D144" s="28">
        <v>1601.83</v>
      </c>
      <c r="E144" s="28" t="s">
        <v>67</v>
      </c>
      <c r="F144" s="96">
        <v>0.1</v>
      </c>
      <c r="G144" s="97">
        <f t="shared" ref="G144:G148" si="120">(F144*D144)+D144</f>
        <v>1762.0129999999999</v>
      </c>
      <c r="H144" s="97">
        <v>1.4999999999999999E-2</v>
      </c>
      <c r="I144" s="98">
        <v>59.89</v>
      </c>
      <c r="J144" s="97">
        <f t="shared" ref="J144:J148" si="121">H144*G144</f>
        <v>26.430194999999998</v>
      </c>
      <c r="K144" s="98">
        <f t="shared" ref="K144:K148" si="122">I144*J144</f>
        <v>1582.9043785499998</v>
      </c>
      <c r="L144" s="98">
        <v>2</v>
      </c>
      <c r="M144" s="98">
        <f t="shared" ref="M144:M148" si="123">L144*G144</f>
        <v>3524.0259999999998</v>
      </c>
      <c r="N144" s="98">
        <v>0</v>
      </c>
      <c r="O144" s="98">
        <f t="shared" ref="O144:O148" si="124">N144*G144</f>
        <v>0</v>
      </c>
      <c r="P144" s="98">
        <f t="shared" ref="P144:P148" si="125">IF(D144="","",(K144+M144+O144))</f>
        <v>5106.9303785499997</v>
      </c>
    </row>
    <row r="145" spans="1:16" ht="69.95" x14ac:dyDescent="0.3">
      <c r="A145" s="94">
        <f>IF(D145=0,"",1+MAX(A$12:A144))</f>
        <v>94</v>
      </c>
      <c r="B145" s="31"/>
      <c r="C145" s="59" t="s">
        <v>222</v>
      </c>
      <c r="D145" s="28">
        <v>3136.93</v>
      </c>
      <c r="E145" s="28" t="s">
        <v>67</v>
      </c>
      <c r="F145" s="96">
        <v>0.1</v>
      </c>
      <c r="G145" s="97">
        <f t="shared" si="120"/>
        <v>3450.6229999999996</v>
      </c>
      <c r="H145" s="97">
        <v>1.4999999999999999E-2</v>
      </c>
      <c r="I145" s="98">
        <v>59.89</v>
      </c>
      <c r="J145" s="97">
        <f t="shared" si="121"/>
        <v>51.759344999999989</v>
      </c>
      <c r="K145" s="98">
        <f t="shared" si="122"/>
        <v>3099.8671720499992</v>
      </c>
      <c r="L145" s="98">
        <v>2</v>
      </c>
      <c r="M145" s="98">
        <f t="shared" si="123"/>
        <v>6901.2459999999992</v>
      </c>
      <c r="N145" s="98">
        <v>0</v>
      </c>
      <c r="O145" s="98">
        <f t="shared" si="124"/>
        <v>0</v>
      </c>
      <c r="P145" s="98">
        <f t="shared" si="125"/>
        <v>10001.113172049998</v>
      </c>
    </row>
    <row r="146" spans="1:16" ht="69.95" x14ac:dyDescent="0.3">
      <c r="A146" s="94">
        <f>IF(D146=0,"",1+MAX(A$12:A145))</f>
        <v>95</v>
      </c>
      <c r="B146" s="31"/>
      <c r="C146" s="59" t="s">
        <v>223</v>
      </c>
      <c r="D146" s="28">
        <v>2189.14</v>
      </c>
      <c r="E146" s="28" t="s">
        <v>67</v>
      </c>
      <c r="F146" s="96">
        <v>0.1</v>
      </c>
      <c r="G146" s="97">
        <f t="shared" si="120"/>
        <v>2408.0540000000001</v>
      </c>
      <c r="H146" s="97">
        <v>1.4999999999999999E-2</v>
      </c>
      <c r="I146" s="98">
        <v>59.89</v>
      </c>
      <c r="J146" s="97">
        <f t="shared" si="121"/>
        <v>36.120809999999999</v>
      </c>
      <c r="K146" s="98">
        <f t="shared" si="122"/>
        <v>2163.2753109</v>
      </c>
      <c r="L146" s="98">
        <v>2</v>
      </c>
      <c r="M146" s="98">
        <f t="shared" si="123"/>
        <v>4816.1080000000002</v>
      </c>
      <c r="N146" s="98">
        <v>0</v>
      </c>
      <c r="O146" s="98">
        <f t="shared" si="124"/>
        <v>0</v>
      </c>
      <c r="P146" s="98">
        <f t="shared" si="125"/>
        <v>6979.3833109000007</v>
      </c>
    </row>
    <row r="147" spans="1:16" ht="69.95" x14ac:dyDescent="0.3">
      <c r="A147" s="94">
        <f>IF(D147=0,"",1+MAX(A$12:A146))</f>
        <v>96</v>
      </c>
      <c r="B147" s="31"/>
      <c r="C147" s="59" t="s">
        <v>224</v>
      </c>
      <c r="D147" s="28">
        <f>47.47*4.167</f>
        <v>197.80748999999997</v>
      </c>
      <c r="E147" s="28" t="s">
        <v>67</v>
      </c>
      <c r="F147" s="96">
        <v>0.1</v>
      </c>
      <c r="G147" s="97">
        <f t="shared" si="120"/>
        <v>217.58823899999999</v>
      </c>
      <c r="H147" s="97">
        <v>1.4999999999999999E-2</v>
      </c>
      <c r="I147" s="98">
        <v>59.89</v>
      </c>
      <c r="J147" s="97">
        <f t="shared" si="121"/>
        <v>3.2638235849999995</v>
      </c>
      <c r="K147" s="98">
        <f t="shared" si="122"/>
        <v>195.47039450564998</v>
      </c>
      <c r="L147" s="98">
        <v>2</v>
      </c>
      <c r="M147" s="98">
        <f t="shared" si="123"/>
        <v>435.17647799999997</v>
      </c>
      <c r="N147" s="98">
        <v>0</v>
      </c>
      <c r="O147" s="98">
        <f t="shared" si="124"/>
        <v>0</v>
      </c>
      <c r="P147" s="98">
        <f t="shared" si="125"/>
        <v>630.64687250564998</v>
      </c>
    </row>
    <row r="148" spans="1:16" ht="69.95" x14ac:dyDescent="0.3">
      <c r="A148" s="94">
        <f>IF(D148=0,"",1+MAX(A$12:A147))</f>
        <v>97</v>
      </c>
      <c r="B148" s="31"/>
      <c r="C148" s="59" t="s">
        <v>225</v>
      </c>
      <c r="D148" s="28">
        <v>652.76</v>
      </c>
      <c r="E148" s="28" t="s">
        <v>67</v>
      </c>
      <c r="F148" s="96">
        <v>0.1</v>
      </c>
      <c r="G148" s="97">
        <f t="shared" si="120"/>
        <v>718.03599999999994</v>
      </c>
      <c r="H148" s="97">
        <v>1.4999999999999999E-2</v>
      </c>
      <c r="I148" s="98">
        <v>59.89</v>
      </c>
      <c r="J148" s="97">
        <f t="shared" si="121"/>
        <v>10.770539999999999</v>
      </c>
      <c r="K148" s="98">
        <f t="shared" si="122"/>
        <v>645.04764059999991</v>
      </c>
      <c r="L148" s="98">
        <v>2</v>
      </c>
      <c r="M148" s="98">
        <f t="shared" si="123"/>
        <v>1436.0719999999999</v>
      </c>
      <c r="N148" s="98">
        <v>0</v>
      </c>
      <c r="O148" s="98">
        <f t="shared" si="124"/>
        <v>0</v>
      </c>
      <c r="P148" s="98">
        <f t="shared" si="125"/>
        <v>2081.1196405999999</v>
      </c>
    </row>
    <row r="149" spans="1:16" s="3" customFormat="1" ht="14.1" x14ac:dyDescent="0.3">
      <c r="A149" s="94" t="str">
        <f>IF(E149=0,"",1+MAX(A129:A132))</f>
        <v/>
      </c>
      <c r="B149" s="31"/>
      <c r="C149" s="85" t="s">
        <v>100</v>
      </c>
      <c r="D149" s="28"/>
      <c r="E149" s="28"/>
      <c r="F149" s="96"/>
      <c r="G149" s="97"/>
      <c r="H149" s="97"/>
      <c r="I149" s="98"/>
      <c r="J149" s="97"/>
      <c r="K149" s="98"/>
      <c r="L149" s="98"/>
      <c r="M149" s="98"/>
      <c r="N149" s="98"/>
      <c r="O149" s="98"/>
      <c r="P149" s="98"/>
    </row>
    <row r="150" spans="1:16" ht="14.1" x14ac:dyDescent="0.3">
      <c r="A150" s="94">
        <f>IF(D150=0,"",1+MAX(A$12:A149))</f>
        <v>98</v>
      </c>
      <c r="B150" s="31"/>
      <c r="C150" s="59" t="s">
        <v>228</v>
      </c>
      <c r="D150" s="28">
        <v>36.43</v>
      </c>
      <c r="E150" s="28" t="s">
        <v>71</v>
      </c>
      <c r="F150" s="96">
        <v>0.1</v>
      </c>
      <c r="G150" s="97">
        <f t="shared" ref="G150:G151" si="126">(F150*D150)+D150</f>
        <v>40.073</v>
      </c>
      <c r="H150" s="97">
        <v>2.5999999999999999E-2</v>
      </c>
      <c r="I150" s="98">
        <v>59.89</v>
      </c>
      <c r="J150" s="97">
        <f t="shared" ref="J150:J151" si="127">H150*G150</f>
        <v>1.041898</v>
      </c>
      <c r="K150" s="98">
        <f t="shared" ref="K150:K151" si="128">I150*J150</f>
        <v>62.399271220000003</v>
      </c>
      <c r="L150" s="98">
        <v>2.02</v>
      </c>
      <c r="M150" s="98">
        <f t="shared" ref="M150:M151" si="129">L150*G150</f>
        <v>80.947460000000007</v>
      </c>
      <c r="N150" s="98">
        <v>0</v>
      </c>
      <c r="O150" s="98">
        <f t="shared" ref="O150:O151" si="130">N150*G150</f>
        <v>0</v>
      </c>
      <c r="P150" s="98">
        <f t="shared" ref="P150:P151" si="131">IF(D150="","",(K150+M150+O150))</f>
        <v>143.34673122000001</v>
      </c>
    </row>
    <row r="151" spans="1:16" ht="42" x14ac:dyDescent="0.3">
      <c r="A151" s="94">
        <f>IF(D151=0,"",1+MAX(A$12:A150))</f>
        <v>99</v>
      </c>
      <c r="B151" s="31"/>
      <c r="C151" s="59" t="s">
        <v>229</v>
      </c>
      <c r="D151" s="28">
        <v>137.44</v>
      </c>
      <c r="E151" s="28" t="s">
        <v>71</v>
      </c>
      <c r="F151" s="96">
        <v>0.1</v>
      </c>
      <c r="G151" s="97">
        <f t="shared" si="126"/>
        <v>151.184</v>
      </c>
      <c r="H151" s="97">
        <v>1.7999999999999999E-2</v>
      </c>
      <c r="I151" s="98">
        <v>59.89</v>
      </c>
      <c r="J151" s="97">
        <f t="shared" si="127"/>
        <v>2.7213119999999997</v>
      </c>
      <c r="K151" s="98">
        <f t="shared" si="128"/>
        <v>162.97937567999998</v>
      </c>
      <c r="L151" s="98">
        <v>0.94</v>
      </c>
      <c r="M151" s="98">
        <f t="shared" si="129"/>
        <v>142.11295999999999</v>
      </c>
      <c r="N151" s="98">
        <v>0</v>
      </c>
      <c r="O151" s="98">
        <f t="shared" si="130"/>
        <v>0</v>
      </c>
      <c r="P151" s="98">
        <f t="shared" si="131"/>
        <v>305.09233567999996</v>
      </c>
    </row>
    <row r="152" spans="1:16" s="3" customFormat="1" ht="14.1" x14ac:dyDescent="0.3">
      <c r="A152" s="94" t="str">
        <f>IF(E152=0,"",1+MAX(A131:A150))</f>
        <v/>
      </c>
      <c r="B152" s="31"/>
      <c r="C152" s="85" t="s">
        <v>243</v>
      </c>
      <c r="D152" s="28"/>
      <c r="E152" s="28"/>
      <c r="F152" s="96"/>
      <c r="G152" s="97"/>
      <c r="H152" s="97"/>
      <c r="I152" s="98"/>
      <c r="J152" s="97"/>
      <c r="K152" s="98"/>
      <c r="L152" s="98"/>
      <c r="M152" s="98"/>
      <c r="N152" s="98"/>
      <c r="O152" s="98"/>
      <c r="P152" s="98"/>
    </row>
    <row r="153" spans="1:16" ht="14.1" x14ac:dyDescent="0.3">
      <c r="A153" s="94">
        <f>IF(D153=0,"",1+MAX(A$12:A152))</f>
        <v>100</v>
      </c>
      <c r="B153" s="31"/>
      <c r="C153" s="59" t="s">
        <v>244</v>
      </c>
      <c r="D153" s="28">
        <v>282.33999999999997</v>
      </c>
      <c r="E153" s="28" t="s">
        <v>71</v>
      </c>
      <c r="F153" s="96">
        <v>0.1</v>
      </c>
      <c r="G153" s="97">
        <f t="shared" ref="G153:G157" si="132">(F153*D153)+D153</f>
        <v>310.57399999999996</v>
      </c>
      <c r="H153" s="97">
        <v>2.8000000000000001E-2</v>
      </c>
      <c r="I153" s="98">
        <v>59.89</v>
      </c>
      <c r="J153" s="97">
        <f t="shared" ref="J153:J157" si="133">H153*G153</f>
        <v>8.6960719999999991</v>
      </c>
      <c r="K153" s="98">
        <f t="shared" ref="K153:K157" si="134">I153*J153</f>
        <v>520.80775208</v>
      </c>
      <c r="L153" s="98">
        <v>0.72</v>
      </c>
      <c r="M153" s="98">
        <f t="shared" ref="M153:M157" si="135">L153*G153</f>
        <v>223.61327999999995</v>
      </c>
      <c r="N153" s="98">
        <v>0</v>
      </c>
      <c r="O153" s="98">
        <f t="shared" ref="O153:O157" si="136">N153*G153</f>
        <v>0</v>
      </c>
      <c r="P153" s="98">
        <f t="shared" ref="P153:P157" si="137">IF(D153="","",(K153+M153+O153))</f>
        <v>744.42103207999992</v>
      </c>
    </row>
    <row r="154" spans="1:16" ht="14.1" x14ac:dyDescent="0.3">
      <c r="A154" s="94">
        <f>IF(D154=0,"",1+MAX(A$12:A153))</f>
        <v>101</v>
      </c>
      <c r="B154" s="31"/>
      <c r="C154" s="59" t="s">
        <v>234</v>
      </c>
      <c r="D154" s="28">
        <f>282.34/2.66</f>
        <v>106.14285714285712</v>
      </c>
      <c r="E154" s="28" t="s">
        <v>70</v>
      </c>
      <c r="F154" s="96">
        <v>0</v>
      </c>
      <c r="G154" s="97">
        <f t="shared" si="132"/>
        <v>106.14285714285712</v>
      </c>
      <c r="H154" s="97">
        <v>3.4000000000000002E-2</v>
      </c>
      <c r="I154" s="98">
        <v>59.89</v>
      </c>
      <c r="J154" s="97">
        <f t="shared" si="133"/>
        <v>3.6088571428571425</v>
      </c>
      <c r="K154" s="98">
        <f t="shared" si="134"/>
        <v>216.13445428571427</v>
      </c>
      <c r="L154" s="98">
        <v>0.88</v>
      </c>
      <c r="M154" s="98">
        <f t="shared" si="135"/>
        <v>93.405714285714268</v>
      </c>
      <c r="N154" s="98">
        <v>0</v>
      </c>
      <c r="O154" s="98">
        <f t="shared" si="136"/>
        <v>0</v>
      </c>
      <c r="P154" s="98">
        <f t="shared" si="137"/>
        <v>309.54016857142852</v>
      </c>
    </row>
    <row r="155" spans="1:16" ht="14.1" x14ac:dyDescent="0.3">
      <c r="A155" s="94">
        <f>IF(D155=0,"",1+MAX(A$12:A154))</f>
        <v>102</v>
      </c>
      <c r="B155" s="31"/>
      <c r="C155" s="59" t="s">
        <v>239</v>
      </c>
      <c r="D155" s="28">
        <v>218</v>
      </c>
      <c r="E155" s="28" t="s">
        <v>71</v>
      </c>
      <c r="F155" s="96">
        <v>0.1</v>
      </c>
      <c r="G155" s="97">
        <f t="shared" si="132"/>
        <v>239.8</v>
      </c>
      <c r="H155" s="97">
        <v>2.1999999999999999E-2</v>
      </c>
      <c r="I155" s="98">
        <v>59.89</v>
      </c>
      <c r="J155" s="97">
        <f t="shared" si="133"/>
        <v>5.2755999999999998</v>
      </c>
      <c r="K155" s="98">
        <f t="shared" si="134"/>
        <v>315.95568400000002</v>
      </c>
      <c r="L155" s="98">
        <v>1.21</v>
      </c>
      <c r="M155" s="98">
        <f t="shared" si="135"/>
        <v>290.15800000000002</v>
      </c>
      <c r="N155" s="98">
        <v>0</v>
      </c>
      <c r="O155" s="98">
        <f t="shared" si="136"/>
        <v>0</v>
      </c>
      <c r="P155" s="98">
        <f t="shared" si="137"/>
        <v>606.11368400000003</v>
      </c>
    </row>
    <row r="156" spans="1:16" ht="14.1" x14ac:dyDescent="0.3">
      <c r="A156" s="94">
        <f>IF(D156=0,"",1+MAX(A$12:A155))</f>
        <v>103</v>
      </c>
      <c r="B156" s="31"/>
      <c r="C156" s="59" t="s">
        <v>239</v>
      </c>
      <c r="D156" s="28">
        <v>27.73</v>
      </c>
      <c r="E156" s="28" t="s">
        <v>71</v>
      </c>
      <c r="F156" s="96">
        <v>0.1</v>
      </c>
      <c r="G156" s="97">
        <f t="shared" si="132"/>
        <v>30.503</v>
      </c>
      <c r="H156" s="97">
        <v>2.1999999999999999E-2</v>
      </c>
      <c r="I156" s="98">
        <v>59.89</v>
      </c>
      <c r="J156" s="97">
        <f t="shared" si="133"/>
        <v>0.67106599999999994</v>
      </c>
      <c r="K156" s="98">
        <f t="shared" si="134"/>
        <v>40.190142739999999</v>
      </c>
      <c r="L156" s="98">
        <v>1.21</v>
      </c>
      <c r="M156" s="98">
        <f t="shared" si="135"/>
        <v>36.908630000000002</v>
      </c>
      <c r="N156" s="98">
        <v>0</v>
      </c>
      <c r="O156" s="98">
        <f t="shared" si="136"/>
        <v>0</v>
      </c>
      <c r="P156" s="98">
        <f t="shared" si="137"/>
        <v>77.098772740000001</v>
      </c>
    </row>
    <row r="157" spans="1:16" ht="14.1" x14ac:dyDescent="0.3">
      <c r="A157" s="94">
        <f>IF(D157=0,"",1+MAX(A$12:A156))</f>
        <v>104</v>
      </c>
      <c r="B157" s="31"/>
      <c r="C157" s="59" t="s">
        <v>245</v>
      </c>
      <c r="D157" s="28">
        <v>9.36</v>
      </c>
      <c r="E157" s="28" t="s">
        <v>71</v>
      </c>
      <c r="F157" s="96">
        <v>0.1</v>
      </c>
      <c r="G157" s="97">
        <f t="shared" si="132"/>
        <v>10.295999999999999</v>
      </c>
      <c r="H157" s="97">
        <v>0.10199999999999999</v>
      </c>
      <c r="I157" s="98">
        <v>59.89</v>
      </c>
      <c r="J157" s="97">
        <f t="shared" si="133"/>
        <v>1.0501919999999998</v>
      </c>
      <c r="K157" s="98">
        <f t="shared" si="134"/>
        <v>62.895998879999986</v>
      </c>
      <c r="L157" s="98">
        <v>3.87</v>
      </c>
      <c r="M157" s="98">
        <f t="shared" si="135"/>
        <v>39.84552</v>
      </c>
      <c r="N157" s="98">
        <v>0</v>
      </c>
      <c r="O157" s="98">
        <f t="shared" si="136"/>
        <v>0</v>
      </c>
      <c r="P157" s="98">
        <f t="shared" si="137"/>
        <v>102.74151887999999</v>
      </c>
    </row>
    <row r="158" spans="1:16" ht="14.1" x14ac:dyDescent="0.3">
      <c r="A158" s="94" t="str">
        <f>IF(D158=0,"",1+MAX(A$12:A157))</f>
        <v/>
      </c>
      <c r="B158" s="31"/>
      <c r="C158" s="85" t="s">
        <v>289</v>
      </c>
      <c r="D158" s="28"/>
      <c r="E158" s="28"/>
      <c r="F158" s="96"/>
      <c r="G158" s="97"/>
      <c r="H158" s="97"/>
      <c r="I158" s="98"/>
      <c r="J158" s="97"/>
      <c r="K158" s="98"/>
      <c r="L158" s="98"/>
      <c r="M158" s="98"/>
      <c r="N158" s="98"/>
      <c r="O158" s="98"/>
      <c r="P158" s="98"/>
    </row>
    <row r="159" spans="1:16" ht="98.1" x14ac:dyDescent="0.3">
      <c r="A159" s="94">
        <f>IF(D159=0,"",1+MAX(A$12:A158))</f>
        <v>105</v>
      </c>
      <c r="B159" s="31"/>
      <c r="C159" s="59" t="s">
        <v>290</v>
      </c>
      <c r="D159" s="28">
        <v>1</v>
      </c>
      <c r="E159" s="28" t="s">
        <v>70</v>
      </c>
      <c r="F159" s="96">
        <v>0</v>
      </c>
      <c r="G159" s="97">
        <f t="shared" ref="G159:G160" si="138">(F159*D159)+D159</f>
        <v>1</v>
      </c>
      <c r="H159" s="97">
        <v>36.505573200000001</v>
      </c>
      <c r="I159" s="98">
        <v>59.89</v>
      </c>
      <c r="J159" s="97">
        <f t="shared" ref="J159:J160" si="139">H159*G159</f>
        <v>36.505573200000001</v>
      </c>
      <c r="K159" s="98">
        <f t="shared" ref="K159:K160" si="140">I159*J159</f>
        <v>2186.3187789480003</v>
      </c>
      <c r="L159" s="98">
        <v>5298.1544999999996</v>
      </c>
      <c r="M159" s="98">
        <f t="shared" ref="M159:M160" si="141">L159*G159</f>
        <v>5298.1544999999996</v>
      </c>
      <c r="N159" s="98">
        <v>0</v>
      </c>
      <c r="O159" s="98">
        <f t="shared" ref="O159:O160" si="142">N159*G159</f>
        <v>0</v>
      </c>
      <c r="P159" s="98">
        <f t="shared" ref="P159:P160" si="143">IF(D159="","",(K159+M159+O159))</f>
        <v>7484.4732789480004</v>
      </c>
    </row>
    <row r="160" spans="1:16" ht="56.1" x14ac:dyDescent="0.3">
      <c r="A160" s="94">
        <f>IF(D160=0,"",1+MAX(A$12:A159))</f>
        <v>106</v>
      </c>
      <c r="B160" s="31"/>
      <c r="C160" s="59" t="s">
        <v>291</v>
      </c>
      <c r="D160" s="28">
        <v>1</v>
      </c>
      <c r="E160" s="28" t="s">
        <v>70</v>
      </c>
      <c r="F160" s="96">
        <v>0</v>
      </c>
      <c r="G160" s="97">
        <f t="shared" si="138"/>
        <v>1</v>
      </c>
      <c r="H160" s="97">
        <v>28.320240000000002</v>
      </c>
      <c r="I160" s="98">
        <v>59.89</v>
      </c>
      <c r="J160" s="97">
        <f t="shared" si="139"/>
        <v>28.320240000000002</v>
      </c>
      <c r="K160" s="98">
        <f t="shared" si="140"/>
        <v>1696.0991736000001</v>
      </c>
      <c r="L160" s="98">
        <v>3918.75</v>
      </c>
      <c r="M160" s="98">
        <f t="shared" si="141"/>
        <v>3918.75</v>
      </c>
      <c r="N160" s="98">
        <v>0</v>
      </c>
      <c r="O160" s="98">
        <f t="shared" si="142"/>
        <v>0</v>
      </c>
      <c r="P160" s="98">
        <f t="shared" si="143"/>
        <v>5614.8491735999996</v>
      </c>
    </row>
    <row r="161" spans="1:16" s="3" customFormat="1" ht="14.1" x14ac:dyDescent="0.3">
      <c r="A161" s="94" t="str">
        <f>IF(E161=0,"",1+MAX(A131:A153))</f>
        <v/>
      </c>
      <c r="B161" s="31"/>
      <c r="C161" s="85" t="s">
        <v>101</v>
      </c>
      <c r="D161" s="28"/>
      <c r="E161" s="28"/>
      <c r="F161" s="96"/>
      <c r="G161" s="97"/>
      <c r="H161" s="97"/>
      <c r="I161" s="98"/>
      <c r="J161" s="97"/>
      <c r="K161" s="98"/>
      <c r="L161" s="98"/>
      <c r="M161" s="98"/>
      <c r="N161" s="98"/>
      <c r="O161" s="98"/>
      <c r="P161" s="98"/>
    </row>
    <row r="162" spans="1:16" ht="14.1" x14ac:dyDescent="0.3">
      <c r="A162" s="94">
        <f>IF(D162=0,"",1+MAX(A$12:A161))</f>
        <v>107</v>
      </c>
      <c r="B162" s="31"/>
      <c r="C162" s="59" t="s">
        <v>226</v>
      </c>
      <c r="D162" s="28">
        <v>154.11000000000001</v>
      </c>
      <c r="E162" s="28" t="s">
        <v>67</v>
      </c>
      <c r="F162" s="96">
        <v>0.1</v>
      </c>
      <c r="G162" s="97">
        <f t="shared" ref="G162:G163" si="144">(F162*D162)+D162</f>
        <v>169.52100000000002</v>
      </c>
      <c r="H162" s="97">
        <v>1.2E-2</v>
      </c>
      <c r="I162" s="98">
        <v>59.89</v>
      </c>
      <c r="J162" s="97">
        <f t="shared" ref="J162:J163" si="145">H162*G162</f>
        <v>2.0342520000000004</v>
      </c>
      <c r="K162" s="98">
        <f t="shared" ref="K162:K163" si="146">I162*J162</f>
        <v>121.83135228000002</v>
      </c>
      <c r="L162" s="98">
        <v>1.59</v>
      </c>
      <c r="M162" s="98">
        <f t="shared" ref="M162:M163" si="147">L162*G162</f>
        <v>269.53839000000005</v>
      </c>
      <c r="N162" s="98">
        <v>0</v>
      </c>
      <c r="O162" s="98">
        <f t="shared" ref="O162:O163" si="148">N162*G162</f>
        <v>0</v>
      </c>
      <c r="P162" s="98">
        <f t="shared" ref="P162:P163" si="149">IF(D162="","",(K162+M162+O162))</f>
        <v>391.36974228000008</v>
      </c>
    </row>
    <row r="163" spans="1:16" ht="17.45" customHeight="1" x14ac:dyDescent="0.3">
      <c r="A163" s="94">
        <f>IF(D163=0,"",1+MAX(A$12:A162))</f>
        <v>108</v>
      </c>
      <c r="B163" s="31"/>
      <c r="C163" s="59" t="s">
        <v>227</v>
      </c>
      <c r="D163" s="28">
        <f>282.34*3.33</f>
        <v>940.19219999999996</v>
      </c>
      <c r="E163" s="28" t="s">
        <v>67</v>
      </c>
      <c r="F163" s="96">
        <v>0.1</v>
      </c>
      <c r="G163" s="97">
        <f t="shared" si="144"/>
        <v>1034.2114199999999</v>
      </c>
      <c r="H163" s="97">
        <v>1.2E-2</v>
      </c>
      <c r="I163" s="98">
        <v>59.89</v>
      </c>
      <c r="J163" s="97">
        <f t="shared" si="145"/>
        <v>12.410537039999999</v>
      </c>
      <c r="K163" s="98">
        <f t="shared" si="146"/>
        <v>743.26706332560002</v>
      </c>
      <c r="L163" s="98">
        <v>1.1200000000000001</v>
      </c>
      <c r="M163" s="98">
        <f t="shared" si="147"/>
        <v>1158.3167903999999</v>
      </c>
      <c r="N163" s="98">
        <v>0</v>
      </c>
      <c r="O163" s="98">
        <f t="shared" si="148"/>
        <v>0</v>
      </c>
      <c r="P163" s="98">
        <f t="shared" si="149"/>
        <v>1901.5838537256</v>
      </c>
    </row>
    <row r="164" spans="1:16" s="3" customFormat="1" ht="14.1" x14ac:dyDescent="0.3">
      <c r="A164" s="94" t="str">
        <f>IF(E164=0,"",1+MAX(A149:A162))</f>
        <v/>
      </c>
      <c r="B164" s="31"/>
      <c r="C164" s="85" t="s">
        <v>230</v>
      </c>
      <c r="D164" s="28"/>
      <c r="E164" s="28"/>
      <c r="F164" s="96"/>
      <c r="G164" s="97"/>
      <c r="H164" s="97"/>
      <c r="I164" s="98"/>
      <c r="J164" s="97"/>
      <c r="K164" s="98"/>
      <c r="L164" s="98"/>
      <c r="M164" s="98"/>
      <c r="N164" s="98"/>
      <c r="O164" s="98"/>
      <c r="P164" s="98"/>
    </row>
    <row r="165" spans="1:16" ht="14.1" x14ac:dyDescent="0.3">
      <c r="A165" s="94">
        <f>IF(D165=0,"",1+MAX(A$12:A164))</f>
        <v>109</v>
      </c>
      <c r="B165" s="31"/>
      <c r="C165" s="59" t="s">
        <v>231</v>
      </c>
      <c r="D165" s="28">
        <v>282.33999999999997</v>
      </c>
      <c r="E165" s="28" t="s">
        <v>71</v>
      </c>
      <c r="F165" s="96">
        <v>0.1</v>
      </c>
      <c r="G165" s="97">
        <f t="shared" ref="G165:G176" si="150">(F165*D165)+D165</f>
        <v>310.57399999999996</v>
      </c>
      <c r="H165" s="97">
        <v>0.02</v>
      </c>
      <c r="I165" s="98">
        <v>59.89</v>
      </c>
      <c r="J165" s="97">
        <f t="shared" ref="J165:J176" si="151">H165*G165</f>
        <v>6.211479999999999</v>
      </c>
      <c r="K165" s="98">
        <f t="shared" ref="K165:K176" si="152">I165*J165</f>
        <v>372.00553719999994</v>
      </c>
      <c r="L165" s="98">
        <v>1.0920000000000001</v>
      </c>
      <c r="M165" s="98">
        <f t="shared" ref="M165:M176" si="153">L165*G165</f>
        <v>339.14680799999996</v>
      </c>
      <c r="N165" s="98">
        <v>0</v>
      </c>
      <c r="O165" s="98">
        <f t="shared" ref="O165:O176" si="154">N165*G165</f>
        <v>0</v>
      </c>
      <c r="P165" s="98">
        <f t="shared" ref="P165:P176" si="155">IF(D165="","",(K165+M165+O165))</f>
        <v>711.1523451999999</v>
      </c>
    </row>
    <row r="166" spans="1:16" ht="14.1" x14ac:dyDescent="0.3">
      <c r="A166" s="94">
        <f>IF(D166=0,"",1+MAX(A$12:A165))</f>
        <v>110</v>
      </c>
      <c r="B166" s="31"/>
      <c r="C166" s="59" t="s">
        <v>232</v>
      </c>
      <c r="D166" s="28">
        <v>282.33999999999997</v>
      </c>
      <c r="E166" s="28" t="s">
        <v>71</v>
      </c>
      <c r="F166" s="96">
        <v>0.1</v>
      </c>
      <c r="G166" s="97">
        <f t="shared" si="150"/>
        <v>310.57399999999996</v>
      </c>
      <c r="H166" s="97">
        <v>0.02</v>
      </c>
      <c r="I166" s="98">
        <v>59.89</v>
      </c>
      <c r="J166" s="97">
        <f t="shared" si="151"/>
        <v>6.211479999999999</v>
      </c>
      <c r="K166" s="98">
        <f t="shared" si="152"/>
        <v>372.00553719999994</v>
      </c>
      <c r="L166" s="98">
        <v>1.0920000000000001</v>
      </c>
      <c r="M166" s="98">
        <f t="shared" si="153"/>
        <v>339.14680799999996</v>
      </c>
      <c r="N166" s="98">
        <v>0</v>
      </c>
      <c r="O166" s="98">
        <f t="shared" si="154"/>
        <v>0</v>
      </c>
      <c r="P166" s="98">
        <f t="shared" si="155"/>
        <v>711.1523451999999</v>
      </c>
    </row>
    <row r="167" spans="1:16" ht="14.1" x14ac:dyDescent="0.3">
      <c r="A167" s="94">
        <f>IF(D167=0,"",1+MAX(A$12:A166))</f>
        <v>111</v>
      </c>
      <c r="B167" s="31"/>
      <c r="C167" s="59" t="s">
        <v>233</v>
      </c>
      <c r="D167" s="28">
        <v>282.33999999999997</v>
      </c>
      <c r="E167" s="28" t="s">
        <v>71</v>
      </c>
      <c r="F167" s="96">
        <v>0.1</v>
      </c>
      <c r="G167" s="97">
        <f t="shared" si="150"/>
        <v>310.57399999999996</v>
      </c>
      <c r="H167" s="97">
        <v>0.02</v>
      </c>
      <c r="I167" s="98">
        <v>59.89</v>
      </c>
      <c r="J167" s="97">
        <f t="shared" si="151"/>
        <v>6.211479999999999</v>
      </c>
      <c r="K167" s="98">
        <f t="shared" si="152"/>
        <v>372.00553719999994</v>
      </c>
      <c r="L167" s="98">
        <v>1.0920000000000001</v>
      </c>
      <c r="M167" s="98">
        <f t="shared" si="153"/>
        <v>339.14680799999996</v>
      </c>
      <c r="N167" s="98">
        <v>0</v>
      </c>
      <c r="O167" s="98">
        <f t="shared" si="154"/>
        <v>0</v>
      </c>
      <c r="P167" s="98">
        <f t="shared" si="155"/>
        <v>711.1523451999999</v>
      </c>
    </row>
    <row r="168" spans="1:16" ht="14.1" x14ac:dyDescent="0.3">
      <c r="A168" s="94">
        <f>IF(D168=0,"",1+MAX(A$12:A167))</f>
        <v>112</v>
      </c>
      <c r="B168" s="31"/>
      <c r="C168" s="59" t="s">
        <v>235</v>
      </c>
      <c r="D168" s="28">
        <v>282.33999999999997</v>
      </c>
      <c r="E168" s="28" t="s">
        <v>71</v>
      </c>
      <c r="F168" s="96">
        <v>0.1</v>
      </c>
      <c r="G168" s="97">
        <f t="shared" si="150"/>
        <v>310.57399999999996</v>
      </c>
      <c r="H168" s="97">
        <v>0.152</v>
      </c>
      <c r="I168" s="98">
        <v>59.89</v>
      </c>
      <c r="J168" s="97">
        <f t="shared" si="151"/>
        <v>47.207247999999993</v>
      </c>
      <c r="K168" s="98">
        <f t="shared" si="152"/>
        <v>2827.2420827199994</v>
      </c>
      <c r="L168" s="98">
        <v>5.8</v>
      </c>
      <c r="M168" s="98">
        <f t="shared" si="153"/>
        <v>1801.3291999999997</v>
      </c>
      <c r="N168" s="98">
        <v>0</v>
      </c>
      <c r="O168" s="98">
        <f t="shared" si="154"/>
        <v>0</v>
      </c>
      <c r="P168" s="98">
        <f t="shared" si="155"/>
        <v>4628.5712827199986</v>
      </c>
    </row>
    <row r="169" spans="1:16" ht="42" x14ac:dyDescent="0.3">
      <c r="A169" s="94">
        <f>IF(D169=0,"",1+MAX(A$12:A168))</f>
        <v>113</v>
      </c>
      <c r="B169" s="31"/>
      <c r="C169" s="59" t="s">
        <v>236</v>
      </c>
      <c r="D169" s="28">
        <v>28.29</v>
      </c>
      <c r="E169" s="28" t="s">
        <v>71</v>
      </c>
      <c r="F169" s="96">
        <v>0.1</v>
      </c>
      <c r="G169" s="97">
        <f t="shared" si="150"/>
        <v>31.119</v>
      </c>
      <c r="H169" s="97">
        <v>0.152</v>
      </c>
      <c r="I169" s="98">
        <v>59.89</v>
      </c>
      <c r="J169" s="97">
        <f t="shared" si="151"/>
        <v>4.7300879999999994</v>
      </c>
      <c r="K169" s="98">
        <f t="shared" si="152"/>
        <v>283.28497031999996</v>
      </c>
      <c r="L169" s="98">
        <v>5.8</v>
      </c>
      <c r="M169" s="98">
        <f t="shared" si="153"/>
        <v>180.49019999999999</v>
      </c>
      <c r="N169" s="98">
        <v>0</v>
      </c>
      <c r="O169" s="98">
        <f t="shared" si="154"/>
        <v>0</v>
      </c>
      <c r="P169" s="98">
        <f t="shared" si="155"/>
        <v>463.77517031999992</v>
      </c>
    </row>
    <row r="170" spans="1:16" ht="14.1" x14ac:dyDescent="0.3">
      <c r="A170" s="94">
        <f>IF(D170=0,"",1+MAX(A$12:A169))</f>
        <v>114</v>
      </c>
      <c r="B170" s="31"/>
      <c r="C170" s="59" t="s">
        <v>237</v>
      </c>
      <c r="D170" s="28">
        <v>205.9</v>
      </c>
      <c r="E170" s="28" t="s">
        <v>71</v>
      </c>
      <c r="F170" s="96">
        <v>0.1</v>
      </c>
      <c r="G170" s="97">
        <f t="shared" si="150"/>
        <v>226.49</v>
      </c>
      <c r="H170" s="97">
        <v>2.1999999999999999E-2</v>
      </c>
      <c r="I170" s="98">
        <v>59.89</v>
      </c>
      <c r="J170" s="97">
        <f t="shared" si="151"/>
        <v>4.98278</v>
      </c>
      <c r="K170" s="98">
        <f t="shared" si="152"/>
        <v>298.4186942</v>
      </c>
      <c r="L170" s="98">
        <v>1.21</v>
      </c>
      <c r="M170" s="98">
        <f t="shared" si="153"/>
        <v>274.05290000000002</v>
      </c>
      <c r="N170" s="98">
        <v>0</v>
      </c>
      <c r="O170" s="98">
        <f t="shared" si="154"/>
        <v>0</v>
      </c>
      <c r="P170" s="98">
        <f t="shared" si="155"/>
        <v>572.47159420000003</v>
      </c>
    </row>
    <row r="171" spans="1:16" ht="27.95" x14ac:dyDescent="0.3">
      <c r="A171" s="94">
        <f>IF(D171=0,"",1+MAX(A$12:A170))</f>
        <v>115</v>
      </c>
      <c r="B171" s="31"/>
      <c r="C171" s="59" t="s">
        <v>238</v>
      </c>
      <c r="D171" s="28">
        <v>137.44</v>
      </c>
      <c r="E171" s="28" t="s">
        <v>71</v>
      </c>
      <c r="F171" s="96">
        <v>0.1</v>
      </c>
      <c r="G171" s="97">
        <f t="shared" si="150"/>
        <v>151.184</v>
      </c>
      <c r="H171" s="97">
        <v>6.5000000000000002E-2</v>
      </c>
      <c r="I171" s="98">
        <v>59.89</v>
      </c>
      <c r="J171" s="97">
        <f t="shared" si="151"/>
        <v>9.8269599999999997</v>
      </c>
      <c r="K171" s="98">
        <f t="shared" si="152"/>
        <v>588.53663440000003</v>
      </c>
      <c r="L171" s="98">
        <v>2.96</v>
      </c>
      <c r="M171" s="98">
        <f t="shared" si="153"/>
        <v>447.50463999999999</v>
      </c>
      <c r="N171" s="98">
        <v>0</v>
      </c>
      <c r="O171" s="98">
        <f t="shared" si="154"/>
        <v>0</v>
      </c>
      <c r="P171" s="98">
        <f t="shared" si="155"/>
        <v>1036.0412744</v>
      </c>
    </row>
    <row r="172" spans="1:16" ht="14.1" x14ac:dyDescent="0.3">
      <c r="A172" s="94">
        <f>IF(D172=0,"",1+MAX(A$12:A171))</f>
        <v>116</v>
      </c>
      <c r="B172" s="31"/>
      <c r="C172" s="59" t="s">
        <v>239</v>
      </c>
      <c r="D172" s="28">
        <v>218</v>
      </c>
      <c r="E172" s="28" t="s">
        <v>71</v>
      </c>
      <c r="F172" s="96">
        <v>0.1</v>
      </c>
      <c r="G172" s="97">
        <f t="shared" si="150"/>
        <v>239.8</v>
      </c>
      <c r="H172" s="97">
        <v>2.1999999999999999E-2</v>
      </c>
      <c r="I172" s="98">
        <v>59.89</v>
      </c>
      <c r="J172" s="97">
        <f t="shared" si="151"/>
        <v>5.2755999999999998</v>
      </c>
      <c r="K172" s="98">
        <f t="shared" si="152"/>
        <v>315.95568400000002</v>
      </c>
      <c r="L172" s="98">
        <v>1.21</v>
      </c>
      <c r="M172" s="98">
        <f t="shared" si="153"/>
        <v>290.15800000000002</v>
      </c>
      <c r="N172" s="98">
        <v>0</v>
      </c>
      <c r="O172" s="98">
        <f t="shared" si="154"/>
        <v>0</v>
      </c>
      <c r="P172" s="98">
        <f t="shared" si="155"/>
        <v>606.11368400000003</v>
      </c>
    </row>
    <row r="173" spans="1:16" ht="14.1" x14ac:dyDescent="0.3">
      <c r="A173" s="94">
        <f>IF(D173=0,"",1+MAX(A$12:A172))</f>
        <v>117</v>
      </c>
      <c r="B173" s="31"/>
      <c r="C173" s="59" t="s">
        <v>240</v>
      </c>
      <c r="D173" s="28">
        <v>218</v>
      </c>
      <c r="E173" s="28" t="s">
        <v>71</v>
      </c>
      <c r="F173" s="96">
        <v>0.1</v>
      </c>
      <c r="G173" s="97">
        <f t="shared" si="150"/>
        <v>239.8</v>
      </c>
      <c r="H173" s="97">
        <v>2.5999999999999999E-2</v>
      </c>
      <c r="I173" s="98">
        <v>59.89</v>
      </c>
      <c r="J173" s="97">
        <f t="shared" si="151"/>
        <v>6.2347999999999999</v>
      </c>
      <c r="K173" s="98">
        <f t="shared" si="152"/>
        <v>373.40217200000001</v>
      </c>
      <c r="L173" s="98">
        <v>2.02</v>
      </c>
      <c r="M173" s="98">
        <f t="shared" si="153"/>
        <v>484.39600000000002</v>
      </c>
      <c r="N173" s="98">
        <v>0</v>
      </c>
      <c r="O173" s="98">
        <f t="shared" si="154"/>
        <v>0</v>
      </c>
      <c r="P173" s="98">
        <f t="shared" si="155"/>
        <v>857.79817200000002</v>
      </c>
    </row>
    <row r="174" spans="1:16" ht="14.1" x14ac:dyDescent="0.3">
      <c r="A174" s="94">
        <f>IF(D174=0,"",1+MAX(A$12:A173))</f>
        <v>118</v>
      </c>
      <c r="B174" s="31"/>
      <c r="C174" s="59" t="s">
        <v>239</v>
      </c>
      <c r="D174" s="28">
        <v>27.73</v>
      </c>
      <c r="E174" s="28" t="s">
        <v>71</v>
      </c>
      <c r="F174" s="96">
        <v>0.1</v>
      </c>
      <c r="G174" s="97">
        <f t="shared" si="150"/>
        <v>30.503</v>
      </c>
      <c r="H174" s="97">
        <v>2.1999999999999999E-2</v>
      </c>
      <c r="I174" s="98">
        <v>59.89</v>
      </c>
      <c r="J174" s="97">
        <f t="shared" si="151"/>
        <v>0.67106599999999994</v>
      </c>
      <c r="K174" s="98">
        <f t="shared" si="152"/>
        <v>40.190142739999999</v>
      </c>
      <c r="L174" s="98">
        <v>1.21</v>
      </c>
      <c r="M174" s="98">
        <f t="shared" si="153"/>
        <v>36.908630000000002</v>
      </c>
      <c r="N174" s="98">
        <v>0</v>
      </c>
      <c r="O174" s="98">
        <f t="shared" si="154"/>
        <v>0</v>
      </c>
      <c r="P174" s="98">
        <f t="shared" si="155"/>
        <v>77.098772740000001</v>
      </c>
    </row>
    <row r="175" spans="1:16" ht="14.1" x14ac:dyDescent="0.3">
      <c r="A175" s="94">
        <f>IF(D175=0,"",1+MAX(A$12:A174))</f>
        <v>119</v>
      </c>
      <c r="B175" s="31"/>
      <c r="C175" s="59" t="s">
        <v>241</v>
      </c>
      <c r="D175" s="28">
        <v>27.73</v>
      </c>
      <c r="E175" s="28" t="s">
        <v>71</v>
      </c>
      <c r="F175" s="96">
        <v>0.1</v>
      </c>
      <c r="G175" s="97">
        <f t="shared" si="150"/>
        <v>30.503</v>
      </c>
      <c r="H175" s="97">
        <v>2.1999999999999999E-2</v>
      </c>
      <c r="I175" s="98">
        <v>59.89</v>
      </c>
      <c r="J175" s="97">
        <f t="shared" si="151"/>
        <v>0.67106599999999994</v>
      </c>
      <c r="K175" s="98">
        <f t="shared" si="152"/>
        <v>40.190142739999999</v>
      </c>
      <c r="L175" s="98">
        <v>1.21</v>
      </c>
      <c r="M175" s="98">
        <f t="shared" si="153"/>
        <v>36.908630000000002</v>
      </c>
      <c r="N175" s="98">
        <v>0</v>
      </c>
      <c r="O175" s="98">
        <f t="shared" si="154"/>
        <v>0</v>
      </c>
      <c r="P175" s="98">
        <f t="shared" si="155"/>
        <v>77.098772740000001</v>
      </c>
    </row>
    <row r="176" spans="1:16" ht="14.1" x14ac:dyDescent="0.3">
      <c r="A176" s="94">
        <f>IF(D176=0,"",1+MAX(A$12:A175))</f>
        <v>120</v>
      </c>
      <c r="B176" s="31"/>
      <c r="C176" s="59" t="s">
        <v>242</v>
      </c>
      <c r="D176" s="28">
        <v>36.43</v>
      </c>
      <c r="E176" s="28" t="s">
        <v>71</v>
      </c>
      <c r="F176" s="96">
        <v>0.1</v>
      </c>
      <c r="G176" s="97">
        <f t="shared" si="150"/>
        <v>40.073</v>
      </c>
      <c r="H176" s="97">
        <v>2.1999999999999999E-2</v>
      </c>
      <c r="I176" s="98">
        <v>59.89</v>
      </c>
      <c r="J176" s="97">
        <f t="shared" si="151"/>
        <v>0.881606</v>
      </c>
      <c r="K176" s="98">
        <f t="shared" si="152"/>
        <v>52.799383339999999</v>
      </c>
      <c r="L176" s="98">
        <v>1.21</v>
      </c>
      <c r="M176" s="98">
        <f t="shared" si="153"/>
        <v>48.488329999999998</v>
      </c>
      <c r="N176" s="98">
        <v>0</v>
      </c>
      <c r="O176" s="98">
        <f t="shared" si="154"/>
        <v>0</v>
      </c>
      <c r="P176" s="98">
        <f t="shared" si="155"/>
        <v>101.28771334</v>
      </c>
    </row>
    <row r="177" spans="1:16" s="3" customFormat="1" ht="18" customHeight="1" x14ac:dyDescent="0.3">
      <c r="A177" s="119" t="str">
        <f>IF(E177=0,"",1+MAX(A161:A176))</f>
        <v/>
      </c>
      <c r="B177" s="120"/>
      <c r="C177" s="121"/>
      <c r="D177" s="122"/>
      <c r="E177" s="122"/>
      <c r="F177" s="122"/>
      <c r="G177" s="123"/>
      <c r="H177" s="122"/>
      <c r="I177" s="122"/>
      <c r="J177" s="122"/>
      <c r="K177" s="122"/>
      <c r="L177" s="122"/>
      <c r="M177" s="122"/>
      <c r="N177" s="122"/>
      <c r="O177" s="122" t="s">
        <v>34</v>
      </c>
      <c r="P177" s="124">
        <f>SUM(P130:P162)</f>
        <v>60439.676407726656</v>
      </c>
    </row>
    <row r="178" spans="1:16" ht="18" customHeight="1" x14ac:dyDescent="0.3">
      <c r="A178" s="47" t="str">
        <f>IF(E178=0,"",1+MAX(A162:A177))</f>
        <v/>
      </c>
      <c r="B178" s="33"/>
      <c r="C178" s="33"/>
      <c r="D178" s="33"/>
      <c r="E178" s="33"/>
      <c r="F178" s="33"/>
      <c r="G178" s="52"/>
      <c r="H178" s="52"/>
      <c r="I178" s="33"/>
      <c r="J178" s="52"/>
      <c r="K178" s="33"/>
      <c r="L178" s="33"/>
      <c r="M178" s="33"/>
      <c r="N178" s="33"/>
      <c r="O178" s="33"/>
      <c r="P178" s="58"/>
    </row>
    <row r="179" spans="1:16" s="3" customFormat="1" ht="18" customHeight="1" x14ac:dyDescent="0.3">
      <c r="A179" s="127" t="str">
        <f>IF(E179=0,"",1+MAX(A164:A178))</f>
        <v/>
      </c>
      <c r="B179" s="157" t="s">
        <v>79</v>
      </c>
      <c r="C179" s="157"/>
      <c r="D179" s="157"/>
      <c r="E179" s="157"/>
      <c r="F179" s="157"/>
      <c r="G179" s="157"/>
      <c r="H179" s="157"/>
      <c r="I179" s="157"/>
      <c r="J179" s="157"/>
      <c r="K179" s="157"/>
      <c r="L179" s="157"/>
      <c r="M179" s="157"/>
      <c r="N179" s="157"/>
      <c r="O179" s="157"/>
      <c r="P179" s="128"/>
    </row>
    <row r="180" spans="1:16" s="3" customFormat="1" ht="14.1" x14ac:dyDescent="0.3">
      <c r="A180" s="94" t="str">
        <f>IF(E180=0,"",1+MAX(A165:A179))</f>
        <v/>
      </c>
      <c r="B180" s="31"/>
      <c r="C180" s="85" t="s">
        <v>102</v>
      </c>
      <c r="D180" s="28"/>
      <c r="E180" s="28"/>
      <c r="F180" s="96"/>
      <c r="G180" s="97"/>
      <c r="H180" s="97"/>
      <c r="I180" s="98"/>
      <c r="J180" s="97"/>
      <c r="K180" s="98"/>
      <c r="L180" s="98"/>
      <c r="M180" s="98"/>
      <c r="N180" s="98"/>
      <c r="O180" s="98"/>
      <c r="P180" s="98"/>
    </row>
    <row r="181" spans="1:16" ht="14.1" x14ac:dyDescent="0.3">
      <c r="A181" s="94">
        <f>IF(D181=0,"",1+MAX(A$12:A180))</f>
        <v>121</v>
      </c>
      <c r="B181" s="31"/>
      <c r="C181" s="59" t="s">
        <v>252</v>
      </c>
      <c r="D181" s="28">
        <v>1963.44</v>
      </c>
      <c r="E181" s="28" t="s">
        <v>67</v>
      </c>
      <c r="F181" s="96">
        <v>0.1</v>
      </c>
      <c r="G181" s="97">
        <f t="shared" ref="G181" si="156">(F181*D181)+D181</f>
        <v>2159.7840000000001</v>
      </c>
      <c r="H181" s="97">
        <v>0.05</v>
      </c>
      <c r="I181" s="98">
        <v>42.56</v>
      </c>
      <c r="J181" s="97">
        <f t="shared" ref="J181" si="157">H181*G181</f>
        <v>107.98920000000001</v>
      </c>
      <c r="K181" s="98">
        <f t="shared" ref="K181" si="158">I181*J181</f>
        <v>4596.0203520000005</v>
      </c>
      <c r="L181" s="98">
        <v>6.1</v>
      </c>
      <c r="M181" s="98">
        <f t="shared" ref="M181" si="159">L181*G181</f>
        <v>13174.6824</v>
      </c>
      <c r="N181" s="98">
        <v>0</v>
      </c>
      <c r="O181" s="98">
        <f t="shared" ref="O181" si="160">N181*G181</f>
        <v>0</v>
      </c>
      <c r="P181" s="98">
        <f t="shared" ref="P181" si="161">IF(D181="","",(K181+M181+O181))</f>
        <v>17770.702752000001</v>
      </c>
    </row>
    <row r="182" spans="1:16" ht="14.1" x14ac:dyDescent="0.3">
      <c r="A182" s="94">
        <f t="shared" ref="A182:A184" si="162">IF(E182=0,"",1+MAX(A178:A181))</f>
        <v>122</v>
      </c>
      <c r="B182" s="31"/>
      <c r="C182" s="59" t="s">
        <v>253</v>
      </c>
      <c r="D182" s="28">
        <v>161.05000000000001</v>
      </c>
      <c r="E182" s="28" t="s">
        <v>67</v>
      </c>
      <c r="F182" s="96">
        <v>0.1</v>
      </c>
      <c r="G182" s="97">
        <f>(F182*D182)+D182</f>
        <v>177.155</v>
      </c>
      <c r="H182" s="97">
        <v>0.05</v>
      </c>
      <c r="I182" s="98">
        <v>42.56</v>
      </c>
      <c r="J182" s="97">
        <f>H182*G182</f>
        <v>8.8577500000000011</v>
      </c>
      <c r="K182" s="98">
        <f>I182*J182</f>
        <v>376.98584000000005</v>
      </c>
      <c r="L182" s="98">
        <v>6.1</v>
      </c>
      <c r="M182" s="98">
        <f>L182*G182</f>
        <v>1080.6454999999999</v>
      </c>
      <c r="N182" s="98">
        <v>0</v>
      </c>
      <c r="O182" s="98">
        <f>N182*G182</f>
        <v>0</v>
      </c>
      <c r="P182" s="98">
        <f>IF(D182="","",(K182+M182+O182))</f>
        <v>1457.6313399999999</v>
      </c>
    </row>
    <row r="183" spans="1:16" ht="27.95" x14ac:dyDescent="0.3">
      <c r="A183" s="94">
        <f t="shared" si="162"/>
        <v>123</v>
      </c>
      <c r="B183" s="31"/>
      <c r="C183" s="59" t="s">
        <v>254</v>
      </c>
      <c r="D183" s="28">
        <v>217.38</v>
      </c>
      <c r="E183" s="28" t="s">
        <v>67</v>
      </c>
      <c r="F183" s="96">
        <v>0.1</v>
      </c>
      <c r="G183" s="97">
        <f>(F183*D183)+D183</f>
        <v>239.11799999999999</v>
      </c>
      <c r="H183" s="97">
        <v>0.185</v>
      </c>
      <c r="I183" s="98">
        <v>42.56</v>
      </c>
      <c r="J183" s="97">
        <f>H183*G183</f>
        <v>44.236829999999998</v>
      </c>
      <c r="K183" s="98">
        <f>I183*J183</f>
        <v>1882.7194847999999</v>
      </c>
      <c r="L183" s="98">
        <v>5.98</v>
      </c>
      <c r="M183" s="98">
        <f>L183*G183</f>
        <v>1429.9256400000002</v>
      </c>
      <c r="N183" s="98">
        <v>0</v>
      </c>
      <c r="O183" s="98">
        <f>N183*G183</f>
        <v>0</v>
      </c>
      <c r="P183" s="98">
        <f>IF(D183="","",(K183+M183+O183))</f>
        <v>3312.6451248000003</v>
      </c>
    </row>
    <row r="184" spans="1:16" ht="14.1" x14ac:dyDescent="0.3">
      <c r="A184" s="94">
        <f t="shared" si="162"/>
        <v>124</v>
      </c>
      <c r="B184" s="31"/>
      <c r="C184" s="59" t="s">
        <v>255</v>
      </c>
      <c r="D184" s="28">
        <v>2341</v>
      </c>
      <c r="E184" s="28" t="s">
        <v>67</v>
      </c>
      <c r="F184" s="96">
        <v>0.1</v>
      </c>
      <c r="G184" s="97">
        <f>(F184*D184)+D184</f>
        <v>2575.1</v>
      </c>
      <c r="H184" s="97">
        <v>6.0000000000000001E-3</v>
      </c>
      <c r="I184" s="98">
        <v>42.56</v>
      </c>
      <c r="J184" s="97">
        <f>H184*G184</f>
        <v>15.4506</v>
      </c>
      <c r="K184" s="98">
        <f>I184*J184</f>
        <v>657.57753600000001</v>
      </c>
      <c r="L184" s="98">
        <v>0.34</v>
      </c>
      <c r="M184" s="98">
        <f>L184*G184</f>
        <v>875.53399999999999</v>
      </c>
      <c r="N184" s="98">
        <v>0</v>
      </c>
      <c r="O184" s="98">
        <f>N184*G184</f>
        <v>0</v>
      </c>
      <c r="P184" s="98">
        <f>IF(D184="","",(K184+M184+O184))</f>
        <v>1533.1115359999999</v>
      </c>
    </row>
    <row r="185" spans="1:16" s="3" customFormat="1" ht="14.1" x14ac:dyDescent="0.3">
      <c r="A185" s="94" t="str">
        <f>IF(E185=0,"",1+MAX(A177:A181))</f>
        <v/>
      </c>
      <c r="B185" s="31"/>
      <c r="C185" s="85" t="s">
        <v>103</v>
      </c>
      <c r="D185" s="28"/>
      <c r="E185" s="28"/>
      <c r="F185" s="96"/>
      <c r="G185" s="97"/>
      <c r="H185" s="97"/>
      <c r="I185" s="98"/>
      <c r="J185" s="97"/>
      <c r="K185" s="98"/>
      <c r="L185" s="98"/>
      <c r="M185" s="98"/>
      <c r="N185" s="98"/>
      <c r="O185" s="98"/>
      <c r="P185" s="98"/>
    </row>
    <row r="186" spans="1:16" ht="27.95" x14ac:dyDescent="0.3">
      <c r="A186" s="94">
        <f>IF(D186=0,"",1+MAX(A$12:A185))</f>
        <v>125</v>
      </c>
      <c r="B186" s="31"/>
      <c r="C186" s="59" t="s">
        <v>246</v>
      </c>
      <c r="D186" s="28">
        <v>1963.44</v>
      </c>
      <c r="E186" s="28" t="s">
        <v>67</v>
      </c>
      <c r="F186" s="96">
        <v>0.1</v>
      </c>
      <c r="G186" s="97">
        <f t="shared" ref="G186:G191" si="163">(F186*D186)+D186</f>
        <v>2159.7840000000001</v>
      </c>
      <c r="H186" s="97">
        <v>4.4999999999999998E-2</v>
      </c>
      <c r="I186" s="98">
        <v>42.56</v>
      </c>
      <c r="J186" s="97">
        <f t="shared" ref="J186:J191" si="164">H186*G186</f>
        <v>97.190280000000001</v>
      </c>
      <c r="K186" s="98">
        <f t="shared" ref="K186:K191" si="165">I186*J186</f>
        <v>4136.4183168</v>
      </c>
      <c r="L186" s="98">
        <v>2.0439192708333334</v>
      </c>
      <c r="M186" s="98">
        <f t="shared" ref="M186:M191" si="166">L186*G186</f>
        <v>4414.4241384375</v>
      </c>
      <c r="N186" s="98">
        <v>0</v>
      </c>
      <c r="O186" s="98">
        <f t="shared" ref="O186:O191" si="167">N186*G186</f>
        <v>0</v>
      </c>
      <c r="P186" s="98">
        <f t="shared" ref="P186:P191" si="168">IF(D186="","",(K186+M186+O186))</f>
        <v>8550.8424552375</v>
      </c>
    </row>
    <row r="187" spans="1:16" ht="14.1" x14ac:dyDescent="0.3">
      <c r="A187" s="94">
        <f>IF(D187=0,"",1+MAX(A$12:A186))</f>
        <v>126</v>
      </c>
      <c r="B187" s="31"/>
      <c r="C187" s="59" t="s">
        <v>247</v>
      </c>
      <c r="D187" s="28">
        <v>1600</v>
      </c>
      <c r="E187" s="28" t="s">
        <v>67</v>
      </c>
      <c r="F187" s="96">
        <v>0.1</v>
      </c>
      <c r="G187" s="97">
        <f t="shared" si="163"/>
        <v>1760</v>
      </c>
      <c r="H187" s="97">
        <v>3.7999999999999999E-2</v>
      </c>
      <c r="I187" s="98">
        <v>42.56</v>
      </c>
      <c r="J187" s="97">
        <f t="shared" si="164"/>
        <v>66.88</v>
      </c>
      <c r="K187" s="98">
        <f t="shared" si="165"/>
        <v>2846.4128000000001</v>
      </c>
      <c r="L187" s="98">
        <v>2.9359375000000001</v>
      </c>
      <c r="M187" s="98">
        <f t="shared" si="166"/>
        <v>5167.25</v>
      </c>
      <c r="N187" s="98">
        <v>0</v>
      </c>
      <c r="O187" s="98">
        <f t="shared" si="167"/>
        <v>0</v>
      </c>
      <c r="P187" s="98">
        <f t="shared" si="168"/>
        <v>8013.6628000000001</v>
      </c>
    </row>
    <row r="188" spans="1:16" ht="14.1" x14ac:dyDescent="0.3">
      <c r="A188" s="94">
        <f>IF(D188=0,"",1+MAX(A$12:A187))</f>
        <v>127</v>
      </c>
      <c r="B188" s="31"/>
      <c r="C188" s="59" t="s">
        <v>248</v>
      </c>
      <c r="D188" s="28">
        <v>2782</v>
      </c>
      <c r="E188" s="28" t="s">
        <v>67</v>
      </c>
      <c r="F188" s="96">
        <v>0.1</v>
      </c>
      <c r="G188" s="97">
        <f t="shared" si="163"/>
        <v>3060.2</v>
      </c>
      <c r="H188" s="97">
        <v>0.02</v>
      </c>
      <c r="I188" s="98">
        <v>42.56</v>
      </c>
      <c r="J188" s="97">
        <f t="shared" si="164"/>
        <v>61.204000000000001</v>
      </c>
      <c r="K188" s="98">
        <f t="shared" si="165"/>
        <v>2604.8422399999999</v>
      </c>
      <c r="L188" s="98">
        <v>0.63</v>
      </c>
      <c r="M188" s="98">
        <f t="shared" si="166"/>
        <v>1927.9259999999999</v>
      </c>
      <c r="N188" s="98">
        <v>0</v>
      </c>
      <c r="O188" s="98">
        <f t="shared" si="167"/>
        <v>0</v>
      </c>
      <c r="P188" s="98">
        <f t="shared" si="168"/>
        <v>4532.7682399999994</v>
      </c>
    </row>
    <row r="189" spans="1:16" ht="14.1" x14ac:dyDescent="0.3">
      <c r="A189" s="94">
        <f>IF(D189=0,"",1+MAX(A$12:A188))</f>
        <v>128</v>
      </c>
      <c r="B189" s="31"/>
      <c r="C189" s="59" t="s">
        <v>249</v>
      </c>
      <c r="D189" s="28">
        <v>565</v>
      </c>
      <c r="E189" s="28" t="s">
        <v>67</v>
      </c>
      <c r="F189" s="96">
        <v>0.1</v>
      </c>
      <c r="G189" s="97">
        <f t="shared" si="163"/>
        <v>621.5</v>
      </c>
      <c r="H189" s="97">
        <v>0.02</v>
      </c>
      <c r="I189" s="98">
        <v>42.56</v>
      </c>
      <c r="J189" s="97">
        <f t="shared" si="164"/>
        <v>12.43</v>
      </c>
      <c r="K189" s="98">
        <f t="shared" si="165"/>
        <v>529.02080000000001</v>
      </c>
      <c r="L189" s="98">
        <v>0.63</v>
      </c>
      <c r="M189" s="98">
        <f t="shared" si="166"/>
        <v>391.54500000000002</v>
      </c>
      <c r="N189" s="98">
        <v>0</v>
      </c>
      <c r="O189" s="98">
        <f t="shared" si="167"/>
        <v>0</v>
      </c>
      <c r="P189" s="98">
        <f t="shared" si="168"/>
        <v>920.56580000000008</v>
      </c>
    </row>
    <row r="190" spans="1:16" ht="14.1" x14ac:dyDescent="0.3">
      <c r="A190" s="94">
        <f>IF(D190=0,"",1+MAX(A$12:A189))</f>
        <v>129</v>
      </c>
      <c r="B190" s="31"/>
      <c r="C190" s="59" t="s">
        <v>250</v>
      </c>
      <c r="D190" s="28">
        <v>3903</v>
      </c>
      <c r="E190" s="28" t="s">
        <v>67</v>
      </c>
      <c r="F190" s="96">
        <v>0.1</v>
      </c>
      <c r="G190" s="97">
        <f>(F190*D190)+D190</f>
        <v>4293.3</v>
      </c>
      <c r="H190" s="97">
        <v>0.02</v>
      </c>
      <c r="I190" s="98">
        <v>42.56</v>
      </c>
      <c r="J190" s="97">
        <f>H190*G190</f>
        <v>85.866</v>
      </c>
      <c r="K190" s="98">
        <f>I190*J190</f>
        <v>3654.45696</v>
      </c>
      <c r="L190" s="98">
        <v>0.63</v>
      </c>
      <c r="M190" s="98">
        <f>L190*G190</f>
        <v>2704.779</v>
      </c>
      <c r="N190" s="98">
        <v>0</v>
      </c>
      <c r="O190" s="98">
        <f>N190*G190</f>
        <v>0</v>
      </c>
      <c r="P190" s="98">
        <f>IF(D190="","",(K190+M190+O190))</f>
        <v>6359.23596</v>
      </c>
    </row>
    <row r="191" spans="1:16" ht="14.1" x14ac:dyDescent="0.3">
      <c r="A191" s="94">
        <f>IF(D191=0,"",1+MAX(A$12:A190))</f>
        <v>130</v>
      </c>
      <c r="B191" s="31"/>
      <c r="C191" s="59" t="s">
        <v>251</v>
      </c>
      <c r="D191" s="28">
        <v>161.05000000000001</v>
      </c>
      <c r="E191" s="28" t="s">
        <v>67</v>
      </c>
      <c r="F191" s="96">
        <v>0.1</v>
      </c>
      <c r="G191" s="97">
        <f t="shared" si="163"/>
        <v>177.155</v>
      </c>
      <c r="H191" s="97">
        <v>3.2000000000000001E-2</v>
      </c>
      <c r="I191" s="98">
        <v>42.56</v>
      </c>
      <c r="J191" s="97">
        <f t="shared" si="164"/>
        <v>5.6689600000000002</v>
      </c>
      <c r="K191" s="98">
        <f t="shared" si="165"/>
        <v>241.27093760000002</v>
      </c>
      <c r="L191" s="98">
        <v>0.98</v>
      </c>
      <c r="M191" s="98">
        <f t="shared" si="166"/>
        <v>173.61189999999999</v>
      </c>
      <c r="N191" s="98">
        <v>0</v>
      </c>
      <c r="O191" s="98">
        <f t="shared" si="167"/>
        <v>0</v>
      </c>
      <c r="P191" s="98">
        <f t="shared" si="168"/>
        <v>414.88283760000002</v>
      </c>
    </row>
    <row r="192" spans="1:16" ht="14.1" x14ac:dyDescent="0.3">
      <c r="A192" s="94"/>
      <c r="B192" s="31"/>
      <c r="C192" s="85" t="s">
        <v>256</v>
      </c>
      <c r="D192" s="28"/>
      <c r="E192" s="28"/>
      <c r="F192" s="96"/>
      <c r="G192" s="97"/>
      <c r="H192" s="97"/>
      <c r="I192" s="98"/>
      <c r="J192" s="97"/>
      <c r="K192" s="98"/>
      <c r="L192" s="98"/>
      <c r="M192" s="98"/>
      <c r="N192" s="98"/>
      <c r="O192" s="98"/>
      <c r="P192" s="98"/>
    </row>
    <row r="193" spans="1:16" ht="14.1" x14ac:dyDescent="0.3">
      <c r="A193" s="94">
        <f>IF(D193=0,"",1+MAX(A$12:A192))</f>
        <v>131</v>
      </c>
      <c r="B193" s="31"/>
      <c r="C193" s="59" t="s">
        <v>257</v>
      </c>
      <c r="D193" s="28">
        <v>232.99</v>
      </c>
      <c r="E193" s="28" t="s">
        <v>71</v>
      </c>
      <c r="F193" s="96">
        <v>0.1</v>
      </c>
      <c r="G193" s="97">
        <f t="shared" ref="G193:G197" si="169">(F193*D193)+D193</f>
        <v>256.28899999999999</v>
      </c>
      <c r="H193" s="97">
        <v>4.3999999999999997E-2</v>
      </c>
      <c r="I193" s="98">
        <v>42.56</v>
      </c>
      <c r="J193" s="97">
        <f t="shared" ref="J193:J197" si="170">H193*G193</f>
        <v>11.276715999999999</v>
      </c>
      <c r="K193" s="98">
        <f t="shared" ref="K193:K197" si="171">I193*J193</f>
        <v>479.93703295999995</v>
      </c>
      <c r="L193" s="98">
        <v>4.12</v>
      </c>
      <c r="M193" s="98">
        <f t="shared" ref="M193:M197" si="172">L193*G193</f>
        <v>1055.91068</v>
      </c>
      <c r="N193" s="98">
        <v>0</v>
      </c>
      <c r="O193" s="98">
        <f t="shared" ref="O193:O197" si="173">N193*G193</f>
        <v>0</v>
      </c>
      <c r="P193" s="98">
        <f t="shared" ref="P193:P197" si="174">IF(D193="","",(K193+M193+O193))</f>
        <v>1535.8477129599999</v>
      </c>
    </row>
    <row r="194" spans="1:16" ht="14.1" x14ac:dyDescent="0.3">
      <c r="A194" s="94">
        <f>IF(D194=0,"",1+MAX(A$12:A193))</f>
        <v>132</v>
      </c>
      <c r="B194" s="31"/>
      <c r="C194" s="59" t="s">
        <v>258</v>
      </c>
      <c r="D194" s="28">
        <v>232.99</v>
      </c>
      <c r="E194" s="28" t="s">
        <v>71</v>
      </c>
      <c r="F194" s="96">
        <v>0.1</v>
      </c>
      <c r="G194" s="97">
        <f t="shared" si="169"/>
        <v>256.28899999999999</v>
      </c>
      <c r="H194" s="97">
        <v>3.7999999999999999E-2</v>
      </c>
      <c r="I194" s="98">
        <v>42.56</v>
      </c>
      <c r="J194" s="97">
        <f t="shared" si="170"/>
        <v>9.738982</v>
      </c>
      <c r="K194" s="98">
        <f t="shared" si="171"/>
        <v>414.49107392000002</v>
      </c>
      <c r="L194" s="98">
        <v>3.58</v>
      </c>
      <c r="M194" s="98">
        <f t="shared" si="172"/>
        <v>917.51461999999992</v>
      </c>
      <c r="N194" s="98">
        <v>0</v>
      </c>
      <c r="O194" s="98">
        <f t="shared" si="173"/>
        <v>0</v>
      </c>
      <c r="P194" s="98">
        <f t="shared" si="174"/>
        <v>1332.0056939199999</v>
      </c>
    </row>
    <row r="195" spans="1:16" ht="14.1" x14ac:dyDescent="0.3">
      <c r="A195" s="94">
        <f>IF(D195=0,"",1+MAX(A$12:A194))</f>
        <v>133</v>
      </c>
      <c r="B195" s="31"/>
      <c r="C195" s="59" t="s">
        <v>259</v>
      </c>
      <c r="D195" s="28">
        <v>232.99</v>
      </c>
      <c r="E195" s="28" t="s">
        <v>71</v>
      </c>
      <c r="F195" s="96">
        <v>0.1</v>
      </c>
      <c r="G195" s="97">
        <f t="shared" si="169"/>
        <v>256.28899999999999</v>
      </c>
      <c r="H195" s="97">
        <v>4.2000000000000003E-2</v>
      </c>
      <c r="I195" s="98">
        <v>42.56</v>
      </c>
      <c r="J195" s="97">
        <f t="shared" si="170"/>
        <v>10.764138000000001</v>
      </c>
      <c r="K195" s="98">
        <f t="shared" si="171"/>
        <v>458.12171328000005</v>
      </c>
      <c r="L195" s="98">
        <v>3.89</v>
      </c>
      <c r="M195" s="98">
        <f t="shared" si="172"/>
        <v>996.96420999999998</v>
      </c>
      <c r="N195" s="98">
        <v>0</v>
      </c>
      <c r="O195" s="98">
        <f t="shared" si="173"/>
        <v>0</v>
      </c>
      <c r="P195" s="98">
        <f t="shared" si="174"/>
        <v>1455.0859232800001</v>
      </c>
    </row>
    <row r="196" spans="1:16" ht="14.1" x14ac:dyDescent="0.3">
      <c r="A196" s="94">
        <f>IF(D196=0,"",1+MAX(A$12:A195))</f>
        <v>134</v>
      </c>
      <c r="B196" s="31"/>
      <c r="C196" s="59" t="s">
        <v>260</v>
      </c>
      <c r="D196" s="28">
        <v>232.99</v>
      </c>
      <c r="E196" s="28" t="s">
        <v>71</v>
      </c>
      <c r="F196" s="96">
        <v>0.1</v>
      </c>
      <c r="G196" s="97">
        <f t="shared" si="169"/>
        <v>256.28899999999999</v>
      </c>
      <c r="H196" s="97">
        <v>2.5000000000000001E-2</v>
      </c>
      <c r="I196" s="98">
        <v>42.56</v>
      </c>
      <c r="J196" s="97">
        <f t="shared" si="170"/>
        <v>6.4072250000000004</v>
      </c>
      <c r="K196" s="98">
        <f t="shared" si="171"/>
        <v>272.69149600000003</v>
      </c>
      <c r="L196" s="98">
        <v>0.5</v>
      </c>
      <c r="M196" s="98">
        <f t="shared" si="172"/>
        <v>128.14449999999999</v>
      </c>
      <c r="N196" s="98">
        <v>0</v>
      </c>
      <c r="O196" s="98">
        <f t="shared" si="173"/>
        <v>0</v>
      </c>
      <c r="P196" s="98">
        <f t="shared" si="174"/>
        <v>400.83599600000002</v>
      </c>
    </row>
    <row r="197" spans="1:16" ht="14.1" x14ac:dyDescent="0.3">
      <c r="A197" s="94">
        <f>IF(D197=0,"",1+MAX(A$12:A196))</f>
        <v>135</v>
      </c>
      <c r="B197" s="31"/>
      <c r="C197" s="59" t="s">
        <v>261</v>
      </c>
      <c r="D197" s="28">
        <v>224.34</v>
      </c>
      <c r="E197" s="28" t="s">
        <v>71</v>
      </c>
      <c r="F197" s="96">
        <v>0.1</v>
      </c>
      <c r="G197" s="97">
        <f t="shared" si="169"/>
        <v>246.774</v>
      </c>
      <c r="H197" s="97">
        <v>0.03</v>
      </c>
      <c r="I197" s="98">
        <v>42.56</v>
      </c>
      <c r="J197" s="97">
        <f t="shared" si="170"/>
        <v>7.4032200000000001</v>
      </c>
      <c r="K197" s="98">
        <f t="shared" si="171"/>
        <v>315.08104320000001</v>
      </c>
      <c r="L197" s="98">
        <v>0.8</v>
      </c>
      <c r="M197" s="98">
        <f t="shared" si="172"/>
        <v>197.41920000000002</v>
      </c>
      <c r="N197" s="98">
        <v>0</v>
      </c>
      <c r="O197" s="98">
        <f t="shared" si="173"/>
        <v>0</v>
      </c>
      <c r="P197" s="98">
        <f t="shared" si="174"/>
        <v>512.5002432</v>
      </c>
    </row>
    <row r="198" spans="1:16" s="3" customFormat="1" ht="14.1" x14ac:dyDescent="0.3">
      <c r="A198" s="94" t="str">
        <f>IF(D198=0,"",1+MAX(A$12:A197))</f>
        <v/>
      </c>
      <c r="B198" s="31"/>
      <c r="C198" s="85" t="s">
        <v>104</v>
      </c>
      <c r="D198" s="28"/>
      <c r="E198" s="28"/>
      <c r="F198" s="96"/>
      <c r="G198" s="97"/>
      <c r="H198" s="97"/>
      <c r="I198" s="98"/>
      <c r="J198" s="97"/>
      <c r="K198" s="98"/>
      <c r="L198" s="98"/>
      <c r="M198" s="98"/>
      <c r="N198" s="98"/>
      <c r="O198" s="98"/>
      <c r="P198" s="98"/>
    </row>
    <row r="199" spans="1:16" ht="27.95" x14ac:dyDescent="0.3">
      <c r="A199" s="94">
        <f>IF(D199=0,"",1+MAX(A$12:A198))</f>
        <v>136</v>
      </c>
      <c r="B199" s="31"/>
      <c r="C199" s="59" t="s">
        <v>262</v>
      </c>
      <c r="D199" s="28">
        <v>44.36</v>
      </c>
      <c r="E199" s="28" t="s">
        <v>71</v>
      </c>
      <c r="F199" s="96">
        <v>0.1</v>
      </c>
      <c r="G199" s="97">
        <f t="shared" ref="G199" si="175">(F199*D199)+D199</f>
        <v>48.795999999999999</v>
      </c>
      <c r="H199" s="97">
        <v>0.06</v>
      </c>
      <c r="I199" s="98">
        <v>42.56</v>
      </c>
      <c r="J199" s="97">
        <f t="shared" ref="J199" si="176">H199*G199</f>
        <v>2.9277599999999997</v>
      </c>
      <c r="K199" s="98">
        <f t="shared" ref="K199" si="177">I199*J199</f>
        <v>124.60546559999999</v>
      </c>
      <c r="L199" s="98">
        <v>5.74</v>
      </c>
      <c r="M199" s="98">
        <f t="shared" ref="M199" si="178">L199*G199</f>
        <v>280.08904000000001</v>
      </c>
      <c r="N199" s="98">
        <v>0</v>
      </c>
      <c r="O199" s="98">
        <f t="shared" ref="O199" si="179">N199*G199</f>
        <v>0</v>
      </c>
      <c r="P199" s="98">
        <f t="shared" ref="P199" si="180">IF(D199="","",(K199+M199+O199))</f>
        <v>404.69450560000001</v>
      </c>
    </row>
    <row r="200" spans="1:16" ht="27.95" x14ac:dyDescent="0.3">
      <c r="A200" s="94">
        <f>IF(D200=0,"",1+MAX(A$12:A199))</f>
        <v>137</v>
      </c>
      <c r="B200" s="31"/>
      <c r="C200" s="59" t="s">
        <v>263</v>
      </c>
      <c r="D200" s="28">
        <v>3</v>
      </c>
      <c r="E200" s="28" t="s">
        <v>70</v>
      </c>
      <c r="F200" s="96">
        <v>0</v>
      </c>
      <c r="G200" s="97">
        <f>(F200*D200)+D200</f>
        <v>3</v>
      </c>
      <c r="H200" s="97">
        <v>4.5720000000000001</v>
      </c>
      <c r="I200" s="98">
        <v>42.56</v>
      </c>
      <c r="J200" s="97">
        <f>H200*G200</f>
        <v>13.716000000000001</v>
      </c>
      <c r="K200" s="98">
        <f>I200*J200</f>
        <v>583.75296000000003</v>
      </c>
      <c r="L200" s="98">
        <v>399.95</v>
      </c>
      <c r="M200" s="98">
        <f>L200*G200</f>
        <v>1199.8499999999999</v>
      </c>
      <c r="N200" s="98">
        <v>0</v>
      </c>
      <c r="O200" s="98">
        <f>N200*G200</f>
        <v>0</v>
      </c>
      <c r="P200" s="98">
        <f>IF(D200="","",(K200+M200+O200))</f>
        <v>1783.6029599999999</v>
      </c>
    </row>
    <row r="201" spans="1:16" ht="14.1" x14ac:dyDescent="0.3">
      <c r="A201" s="94">
        <f>IF(D201=0,"",1+MAX(A$12:A200))</f>
        <v>138</v>
      </c>
      <c r="B201" s="31"/>
      <c r="C201" s="59" t="s">
        <v>264</v>
      </c>
      <c r="D201" s="28">
        <v>3</v>
      </c>
      <c r="E201" s="28" t="s">
        <v>70</v>
      </c>
      <c r="F201" s="96">
        <v>0</v>
      </c>
      <c r="G201" s="97">
        <f>(F201*D201)+D201</f>
        <v>3</v>
      </c>
      <c r="H201" s="97">
        <v>4.4610000000000003</v>
      </c>
      <c r="I201" s="98">
        <v>42.56</v>
      </c>
      <c r="J201" s="97">
        <f>H201*G201</f>
        <v>13.383000000000001</v>
      </c>
      <c r="K201" s="98">
        <f>I201*J201</f>
        <v>569.58048000000008</v>
      </c>
      <c r="L201" s="98">
        <v>389.95</v>
      </c>
      <c r="M201" s="98">
        <f>L201*G201</f>
        <v>1169.8499999999999</v>
      </c>
      <c r="N201" s="98">
        <v>0</v>
      </c>
      <c r="O201" s="98">
        <f>N201*G201</f>
        <v>0</v>
      </c>
      <c r="P201" s="98">
        <f>IF(D201="","",(K201+M201+O201))</f>
        <v>1739.43048</v>
      </c>
    </row>
    <row r="202" spans="1:16" s="3" customFormat="1" ht="18" customHeight="1" x14ac:dyDescent="0.3">
      <c r="A202" s="119" t="str">
        <f>IF(E202=0,"",1+MAX(A185:A201))</f>
        <v/>
      </c>
      <c r="B202" s="120"/>
      <c r="C202" s="121"/>
      <c r="D202" s="122"/>
      <c r="E202" s="122"/>
      <c r="F202" s="122"/>
      <c r="G202" s="123"/>
      <c r="H202" s="122"/>
      <c r="I202" s="122"/>
      <c r="J202" s="122"/>
      <c r="K202" s="122"/>
      <c r="L202" s="122"/>
      <c r="M202" s="122"/>
      <c r="N202" s="122"/>
      <c r="O202" s="122" t="s">
        <v>34</v>
      </c>
      <c r="P202" s="124">
        <f>SUM(P179:P199)</f>
        <v>58507.018920597489</v>
      </c>
    </row>
    <row r="203" spans="1:16" ht="18" customHeight="1" x14ac:dyDescent="0.3">
      <c r="A203" s="47" t="str">
        <f>IF(E203=0,"",1+MAX(A186:A202))</f>
        <v/>
      </c>
      <c r="B203" s="33"/>
      <c r="C203" s="33"/>
      <c r="D203" s="33"/>
      <c r="E203" s="33"/>
      <c r="F203" s="33"/>
      <c r="G203" s="52"/>
      <c r="H203" s="52"/>
      <c r="I203" s="33"/>
      <c r="J203" s="52"/>
      <c r="K203" s="33"/>
      <c r="L203" s="33"/>
      <c r="M203" s="33"/>
      <c r="N203" s="33"/>
      <c r="O203" s="33"/>
      <c r="P203" s="58"/>
    </row>
    <row r="204" spans="1:16" s="3" customFormat="1" ht="18" customHeight="1" x14ac:dyDescent="0.3">
      <c r="A204" s="127" t="str">
        <f>IF(E204=0,"",1+MAX(A198:A203))</f>
        <v/>
      </c>
      <c r="B204" s="157" t="s">
        <v>80</v>
      </c>
      <c r="C204" s="157"/>
      <c r="D204" s="157"/>
      <c r="E204" s="157"/>
      <c r="F204" s="157"/>
      <c r="G204" s="157"/>
      <c r="H204" s="157"/>
      <c r="I204" s="157"/>
      <c r="J204" s="157"/>
      <c r="K204" s="157"/>
      <c r="L204" s="157"/>
      <c r="M204" s="157"/>
      <c r="N204" s="157"/>
      <c r="O204" s="157"/>
      <c r="P204" s="128"/>
    </row>
    <row r="205" spans="1:16" s="3" customFormat="1" ht="14.1" x14ac:dyDescent="0.3">
      <c r="A205" s="94" t="str">
        <f>IF(E205=0,"",1+MAX(A199:A204))</f>
        <v/>
      </c>
      <c r="B205" s="31"/>
      <c r="C205" s="85" t="s">
        <v>105</v>
      </c>
      <c r="D205" s="28"/>
      <c r="E205" s="28"/>
      <c r="F205" s="96"/>
      <c r="G205" s="97"/>
      <c r="H205" s="97"/>
      <c r="I205" s="98"/>
      <c r="J205" s="97"/>
      <c r="K205" s="98"/>
      <c r="L205" s="98"/>
      <c r="M205" s="98"/>
      <c r="N205" s="98"/>
      <c r="O205" s="98"/>
      <c r="P205" s="98"/>
    </row>
    <row r="206" spans="1:16" ht="42" x14ac:dyDescent="0.3">
      <c r="A206" s="94">
        <f>IF(D206=0,"",1+MAX(A$12:A205))</f>
        <v>139</v>
      </c>
      <c r="B206" s="31"/>
      <c r="C206" s="59" t="s">
        <v>265</v>
      </c>
      <c r="D206" s="28">
        <v>1</v>
      </c>
      <c r="E206" s="28" t="s">
        <v>70</v>
      </c>
      <c r="F206" s="96">
        <v>0</v>
      </c>
      <c r="G206" s="97">
        <f t="shared" ref="G206:G216" si="181">(F206*D206)+D206</f>
        <v>1</v>
      </c>
      <c r="H206" s="97">
        <v>73.87830000000001</v>
      </c>
      <c r="I206" s="98">
        <v>44</v>
      </c>
      <c r="J206" s="97">
        <f t="shared" ref="J206:J216" si="182">H206*G206</f>
        <v>73.87830000000001</v>
      </c>
      <c r="K206" s="98">
        <f t="shared" ref="K206:K216" si="183">I206*J206</f>
        <v>3250.6452000000004</v>
      </c>
      <c r="L206" s="98">
        <v>15428.4</v>
      </c>
      <c r="M206" s="98">
        <f t="shared" ref="M206:M216" si="184">L206*G206</f>
        <v>15428.4</v>
      </c>
      <c r="N206" s="98">
        <v>0</v>
      </c>
      <c r="O206" s="98">
        <f t="shared" ref="O206:O216" si="185">N206*G206</f>
        <v>0</v>
      </c>
      <c r="P206" s="98">
        <f t="shared" ref="P206:P216" si="186">IF(D206="","",(K206+M206+O206))</f>
        <v>18679.0452</v>
      </c>
    </row>
    <row r="207" spans="1:16" ht="42" x14ac:dyDescent="0.3">
      <c r="A207" s="94">
        <f>IF(D207=0,"",1+MAX(A$12:A206))</f>
        <v>140</v>
      </c>
      <c r="B207" s="31"/>
      <c r="C207" s="59" t="s">
        <v>266</v>
      </c>
      <c r="D207" s="28">
        <v>1</v>
      </c>
      <c r="E207" s="28" t="s">
        <v>70</v>
      </c>
      <c r="F207" s="96">
        <v>0</v>
      </c>
      <c r="G207" s="97">
        <f t="shared" si="181"/>
        <v>1</v>
      </c>
      <c r="H207" s="97">
        <v>73.87830000000001</v>
      </c>
      <c r="I207" s="98">
        <v>44</v>
      </c>
      <c r="J207" s="97">
        <f t="shared" si="182"/>
        <v>73.87830000000001</v>
      </c>
      <c r="K207" s="98">
        <f t="shared" si="183"/>
        <v>3250.6452000000004</v>
      </c>
      <c r="L207" s="98">
        <v>15428.4</v>
      </c>
      <c r="M207" s="98">
        <f t="shared" si="184"/>
        <v>15428.4</v>
      </c>
      <c r="N207" s="98">
        <v>0</v>
      </c>
      <c r="O207" s="98">
        <f t="shared" si="185"/>
        <v>0</v>
      </c>
      <c r="P207" s="98">
        <f t="shared" si="186"/>
        <v>18679.0452</v>
      </c>
    </row>
    <row r="208" spans="1:16" ht="42" x14ac:dyDescent="0.3">
      <c r="A208" s="94">
        <f>IF(D208=0,"",1+MAX(A$12:A207))</f>
        <v>141</v>
      </c>
      <c r="B208" s="31"/>
      <c r="C208" s="59" t="s">
        <v>267</v>
      </c>
      <c r="D208" s="28">
        <v>1</v>
      </c>
      <c r="E208" s="28" t="s">
        <v>70</v>
      </c>
      <c r="F208" s="96">
        <v>0</v>
      </c>
      <c r="G208" s="97">
        <f t="shared" si="181"/>
        <v>1</v>
      </c>
      <c r="H208" s="97">
        <v>73.87830000000001</v>
      </c>
      <c r="I208" s="98">
        <v>44</v>
      </c>
      <c r="J208" s="97">
        <f t="shared" si="182"/>
        <v>73.87830000000001</v>
      </c>
      <c r="K208" s="98">
        <f t="shared" si="183"/>
        <v>3250.6452000000004</v>
      </c>
      <c r="L208" s="98">
        <v>15428.4</v>
      </c>
      <c r="M208" s="98">
        <f t="shared" si="184"/>
        <v>15428.4</v>
      </c>
      <c r="N208" s="98">
        <v>0</v>
      </c>
      <c r="O208" s="98">
        <f t="shared" si="185"/>
        <v>0</v>
      </c>
      <c r="P208" s="98">
        <f t="shared" si="186"/>
        <v>18679.0452</v>
      </c>
    </row>
    <row r="209" spans="1:16" ht="42" x14ac:dyDescent="0.3">
      <c r="A209" s="94">
        <f>IF(D209=0,"",1+MAX(A$12:A208))</f>
        <v>142</v>
      </c>
      <c r="B209" s="31"/>
      <c r="C209" s="59" t="s">
        <v>268</v>
      </c>
      <c r="D209" s="28">
        <v>1</v>
      </c>
      <c r="E209" s="28" t="s">
        <v>70</v>
      </c>
      <c r="F209" s="96">
        <v>0</v>
      </c>
      <c r="G209" s="97">
        <f t="shared" si="181"/>
        <v>1</v>
      </c>
      <c r="H209" s="97">
        <v>73.87830000000001</v>
      </c>
      <c r="I209" s="98">
        <v>44</v>
      </c>
      <c r="J209" s="97">
        <f t="shared" si="182"/>
        <v>73.87830000000001</v>
      </c>
      <c r="K209" s="98">
        <f t="shared" si="183"/>
        <v>3250.6452000000004</v>
      </c>
      <c r="L209" s="98">
        <v>15428.4</v>
      </c>
      <c r="M209" s="98">
        <f t="shared" si="184"/>
        <v>15428.4</v>
      </c>
      <c r="N209" s="98">
        <v>0</v>
      </c>
      <c r="O209" s="98">
        <f t="shared" si="185"/>
        <v>0</v>
      </c>
      <c r="P209" s="98">
        <f t="shared" si="186"/>
        <v>18679.0452</v>
      </c>
    </row>
    <row r="210" spans="1:16" ht="42" x14ac:dyDescent="0.3">
      <c r="A210" s="94">
        <f>IF(D210=0,"",1+MAX(A$12:A209))</f>
        <v>143</v>
      </c>
      <c r="B210" s="31"/>
      <c r="C210" s="59" t="s">
        <v>269</v>
      </c>
      <c r="D210" s="28">
        <v>1</v>
      </c>
      <c r="E210" s="28" t="s">
        <v>70</v>
      </c>
      <c r="F210" s="96">
        <v>0</v>
      </c>
      <c r="G210" s="97">
        <f t="shared" si="181"/>
        <v>1</v>
      </c>
      <c r="H210" s="97">
        <v>73.87830000000001</v>
      </c>
      <c r="I210" s="98">
        <v>44</v>
      </c>
      <c r="J210" s="97">
        <f t="shared" si="182"/>
        <v>73.87830000000001</v>
      </c>
      <c r="K210" s="98">
        <f t="shared" si="183"/>
        <v>3250.6452000000004</v>
      </c>
      <c r="L210" s="98">
        <v>15428.4</v>
      </c>
      <c r="M210" s="98">
        <f t="shared" si="184"/>
        <v>15428.4</v>
      </c>
      <c r="N210" s="98">
        <v>0</v>
      </c>
      <c r="O210" s="98">
        <f t="shared" si="185"/>
        <v>0</v>
      </c>
      <c r="P210" s="98">
        <f t="shared" si="186"/>
        <v>18679.0452</v>
      </c>
    </row>
    <row r="211" spans="1:16" ht="42" x14ac:dyDescent="0.3">
      <c r="A211" s="94">
        <f>IF(D211=0,"",1+MAX(A$12:A210))</f>
        <v>144</v>
      </c>
      <c r="B211" s="31"/>
      <c r="C211" s="59" t="s">
        <v>270</v>
      </c>
      <c r="D211" s="28">
        <v>1</v>
      </c>
      <c r="E211" s="28" t="s">
        <v>70</v>
      </c>
      <c r="F211" s="96">
        <v>0</v>
      </c>
      <c r="G211" s="97">
        <f t="shared" si="181"/>
        <v>1</v>
      </c>
      <c r="H211" s="97">
        <v>73.87830000000001</v>
      </c>
      <c r="I211" s="98">
        <v>44</v>
      </c>
      <c r="J211" s="97">
        <f t="shared" si="182"/>
        <v>73.87830000000001</v>
      </c>
      <c r="K211" s="98">
        <f t="shared" si="183"/>
        <v>3250.6452000000004</v>
      </c>
      <c r="L211" s="98">
        <v>15428.4</v>
      </c>
      <c r="M211" s="98">
        <f t="shared" si="184"/>
        <v>15428.4</v>
      </c>
      <c r="N211" s="98">
        <v>0</v>
      </c>
      <c r="O211" s="98">
        <f t="shared" si="185"/>
        <v>0</v>
      </c>
      <c r="P211" s="98">
        <f t="shared" si="186"/>
        <v>18679.0452</v>
      </c>
    </row>
    <row r="212" spans="1:16" ht="27.95" x14ac:dyDescent="0.3">
      <c r="A212" s="94">
        <f>IF(D212=0,"",1+MAX(A$12:A211))</f>
        <v>145</v>
      </c>
      <c r="B212" s="31"/>
      <c r="C212" s="59" t="s">
        <v>271</v>
      </c>
      <c r="D212" s="28">
        <v>1</v>
      </c>
      <c r="E212" s="28" t="s">
        <v>70</v>
      </c>
      <c r="F212" s="96">
        <v>0</v>
      </c>
      <c r="G212" s="97">
        <f t="shared" si="181"/>
        <v>1</v>
      </c>
      <c r="H212" s="97">
        <v>11.323620000000002</v>
      </c>
      <c r="I212" s="98">
        <v>44</v>
      </c>
      <c r="J212" s="97">
        <f t="shared" si="182"/>
        <v>11.323620000000002</v>
      </c>
      <c r="K212" s="98">
        <f t="shared" si="183"/>
        <v>498.23928000000006</v>
      </c>
      <c r="L212" s="98">
        <v>1760.8500000000001</v>
      </c>
      <c r="M212" s="98">
        <f t="shared" si="184"/>
        <v>1760.8500000000001</v>
      </c>
      <c r="N212" s="98">
        <v>0</v>
      </c>
      <c r="O212" s="98">
        <f t="shared" si="185"/>
        <v>0</v>
      </c>
      <c r="P212" s="98">
        <f t="shared" si="186"/>
        <v>2259.0892800000001</v>
      </c>
    </row>
    <row r="213" spans="1:16" ht="42" x14ac:dyDescent="0.3">
      <c r="A213" s="94">
        <f>IF(D213=0,"",1+MAX(A$12:A212))</f>
        <v>146</v>
      </c>
      <c r="B213" s="31"/>
      <c r="C213" s="59" t="s">
        <v>272</v>
      </c>
      <c r="D213" s="28">
        <v>1</v>
      </c>
      <c r="E213" s="28" t="s">
        <v>70</v>
      </c>
      <c r="F213" s="96">
        <v>0</v>
      </c>
      <c r="G213" s="97">
        <f t="shared" si="181"/>
        <v>1</v>
      </c>
      <c r="H213" s="97">
        <v>11.323620000000002</v>
      </c>
      <c r="I213" s="98">
        <v>44</v>
      </c>
      <c r="J213" s="97">
        <f t="shared" si="182"/>
        <v>11.323620000000002</v>
      </c>
      <c r="K213" s="98">
        <f t="shared" si="183"/>
        <v>498.23928000000006</v>
      </c>
      <c r="L213" s="98">
        <v>1760.8500000000001</v>
      </c>
      <c r="M213" s="98">
        <f t="shared" si="184"/>
        <v>1760.8500000000001</v>
      </c>
      <c r="N213" s="98">
        <v>0</v>
      </c>
      <c r="O213" s="98">
        <f t="shared" si="185"/>
        <v>0</v>
      </c>
      <c r="P213" s="98">
        <f t="shared" si="186"/>
        <v>2259.0892800000001</v>
      </c>
    </row>
    <row r="214" spans="1:16" ht="27.95" x14ac:dyDescent="0.3">
      <c r="A214" s="94">
        <f>IF(D214=0,"",1+MAX(A$12:A213))</f>
        <v>147</v>
      </c>
      <c r="B214" s="31"/>
      <c r="C214" s="59" t="s">
        <v>273</v>
      </c>
      <c r="D214" s="28">
        <v>1</v>
      </c>
      <c r="E214" s="28" t="s">
        <v>70</v>
      </c>
      <c r="F214" s="96">
        <v>0</v>
      </c>
      <c r="G214" s="97">
        <f t="shared" si="181"/>
        <v>1</v>
      </c>
      <c r="H214" s="97">
        <v>11.323620000000002</v>
      </c>
      <c r="I214" s="98">
        <v>44</v>
      </c>
      <c r="J214" s="97">
        <f t="shared" si="182"/>
        <v>11.323620000000002</v>
      </c>
      <c r="K214" s="98">
        <f t="shared" si="183"/>
        <v>498.23928000000006</v>
      </c>
      <c r="L214" s="98">
        <v>1760.8500000000001</v>
      </c>
      <c r="M214" s="98">
        <f t="shared" si="184"/>
        <v>1760.8500000000001</v>
      </c>
      <c r="N214" s="98">
        <v>0</v>
      </c>
      <c r="O214" s="98">
        <f t="shared" si="185"/>
        <v>0</v>
      </c>
      <c r="P214" s="98">
        <f t="shared" si="186"/>
        <v>2259.0892800000001</v>
      </c>
    </row>
    <row r="215" spans="1:16" ht="27.95" x14ac:dyDescent="0.3">
      <c r="A215" s="94">
        <f>IF(D215=0,"",1+MAX(A$12:A214))</f>
        <v>148</v>
      </c>
      <c r="B215" s="31"/>
      <c r="C215" s="59" t="s">
        <v>274</v>
      </c>
      <c r="D215" s="28">
        <v>1</v>
      </c>
      <c r="E215" s="28" t="s">
        <v>70</v>
      </c>
      <c r="F215" s="96">
        <v>0</v>
      </c>
      <c r="G215" s="97">
        <f t="shared" si="181"/>
        <v>1</v>
      </c>
      <c r="H215" s="97">
        <v>11.323620000000002</v>
      </c>
      <c r="I215" s="98">
        <v>44</v>
      </c>
      <c r="J215" s="97">
        <f t="shared" si="182"/>
        <v>11.323620000000002</v>
      </c>
      <c r="K215" s="98">
        <f t="shared" si="183"/>
        <v>498.23928000000006</v>
      </c>
      <c r="L215" s="98">
        <v>1760.8500000000001</v>
      </c>
      <c r="M215" s="98">
        <f t="shared" si="184"/>
        <v>1760.8500000000001</v>
      </c>
      <c r="N215" s="98">
        <v>0</v>
      </c>
      <c r="O215" s="98">
        <f t="shared" si="185"/>
        <v>0</v>
      </c>
      <c r="P215" s="98">
        <f t="shared" si="186"/>
        <v>2259.0892800000001</v>
      </c>
    </row>
    <row r="216" spans="1:16" ht="27.95" x14ac:dyDescent="0.3">
      <c r="A216" s="94">
        <f>IF(D216=0,"",1+MAX(A$12:A215))</f>
        <v>149</v>
      </c>
      <c r="B216" s="31"/>
      <c r="C216" s="59" t="s">
        <v>275</v>
      </c>
      <c r="D216" s="28">
        <v>1</v>
      </c>
      <c r="E216" s="28" t="s">
        <v>70</v>
      </c>
      <c r="F216" s="96">
        <v>0</v>
      </c>
      <c r="G216" s="97">
        <f t="shared" si="181"/>
        <v>1</v>
      </c>
      <c r="H216" s="97">
        <v>11.323620000000002</v>
      </c>
      <c r="I216" s="98">
        <v>44</v>
      </c>
      <c r="J216" s="97">
        <f t="shared" si="182"/>
        <v>11.323620000000002</v>
      </c>
      <c r="K216" s="98">
        <f t="shared" si="183"/>
        <v>498.23928000000006</v>
      </c>
      <c r="L216" s="98">
        <v>1760.8500000000001</v>
      </c>
      <c r="M216" s="98">
        <f t="shared" si="184"/>
        <v>1760.8500000000001</v>
      </c>
      <c r="N216" s="98">
        <v>0</v>
      </c>
      <c r="O216" s="98">
        <f t="shared" si="185"/>
        <v>0</v>
      </c>
      <c r="P216" s="98">
        <f t="shared" si="186"/>
        <v>2259.0892800000001</v>
      </c>
    </row>
    <row r="217" spans="1:16" s="3" customFormat="1" ht="14.1" x14ac:dyDescent="0.3">
      <c r="A217" s="94" t="str">
        <f>IF(E217=0,"",1+MAX(A202:A206))</f>
        <v/>
      </c>
      <c r="B217" s="31"/>
      <c r="C217" s="85" t="s">
        <v>106</v>
      </c>
      <c r="D217" s="28"/>
      <c r="E217" s="28"/>
      <c r="F217" s="96"/>
      <c r="G217" s="97"/>
      <c r="H217" s="97"/>
      <c r="I217" s="98"/>
      <c r="J217" s="97"/>
      <c r="K217" s="98"/>
      <c r="L217" s="98"/>
      <c r="M217" s="98"/>
      <c r="N217" s="98"/>
      <c r="O217" s="98"/>
      <c r="P217" s="98"/>
    </row>
    <row r="218" spans="1:16" ht="69.95" x14ac:dyDescent="0.3">
      <c r="A218" s="94">
        <f>IF(E218=0,"",1+MAX(A202:A217))</f>
        <v>150</v>
      </c>
      <c r="B218" s="31"/>
      <c r="C218" s="59" t="s">
        <v>276</v>
      </c>
      <c r="D218" s="28">
        <v>1</v>
      </c>
      <c r="E218" s="28" t="s">
        <v>70</v>
      </c>
      <c r="F218" s="96">
        <v>0</v>
      </c>
      <c r="G218" s="97">
        <f t="shared" ref="G218:G219" si="187">(F218*D218)+D218</f>
        <v>1</v>
      </c>
      <c r="H218" s="97">
        <v>11.3262</v>
      </c>
      <c r="I218" s="98">
        <v>44</v>
      </c>
      <c r="J218" s="97">
        <f t="shared" ref="J218:J219" si="188">H218*G218</f>
        <v>11.3262</v>
      </c>
      <c r="K218" s="98">
        <f t="shared" ref="K218:K219" si="189">I218*J218</f>
        <v>498.3528</v>
      </c>
      <c r="L218" s="98">
        <v>2192.8452000000002</v>
      </c>
      <c r="M218" s="98">
        <f t="shared" ref="M218:M219" si="190">L218*G218</f>
        <v>2192.8452000000002</v>
      </c>
      <c r="N218" s="98">
        <v>0</v>
      </c>
      <c r="O218" s="98">
        <f t="shared" ref="O218:O219" si="191">N218*G218</f>
        <v>0</v>
      </c>
      <c r="P218" s="98">
        <f t="shared" ref="P218:P219" si="192">IF(D218="","",(K218+M218+O218))</f>
        <v>2691.1980000000003</v>
      </c>
    </row>
    <row r="219" spans="1:16" ht="56.1" x14ac:dyDescent="0.3">
      <c r="A219" s="94">
        <f>IF(E219=0,"",1+MAX(A203:A218))</f>
        <v>151</v>
      </c>
      <c r="B219" s="31"/>
      <c r="C219" s="59" t="s">
        <v>277</v>
      </c>
      <c r="D219" s="28">
        <v>1</v>
      </c>
      <c r="E219" s="28" t="s">
        <v>70</v>
      </c>
      <c r="F219" s="96">
        <v>0</v>
      </c>
      <c r="G219" s="97">
        <f t="shared" si="187"/>
        <v>1</v>
      </c>
      <c r="H219" s="97">
        <v>4.8503999999999996</v>
      </c>
      <c r="I219" s="98">
        <v>44</v>
      </c>
      <c r="J219" s="97">
        <f t="shared" si="188"/>
        <v>4.8503999999999996</v>
      </c>
      <c r="K219" s="98">
        <f t="shared" si="189"/>
        <v>213.41759999999999</v>
      </c>
      <c r="L219" s="98">
        <v>939.12</v>
      </c>
      <c r="M219" s="98">
        <f t="shared" si="190"/>
        <v>939.12</v>
      </c>
      <c r="N219" s="98">
        <v>0</v>
      </c>
      <c r="O219" s="98">
        <f t="shared" si="191"/>
        <v>0</v>
      </c>
      <c r="P219" s="98">
        <f t="shared" si="192"/>
        <v>1152.5376000000001</v>
      </c>
    </row>
    <row r="220" spans="1:16" s="3" customFormat="1" ht="14.1" x14ac:dyDescent="0.3">
      <c r="A220" s="94" t="str">
        <f>IF(E220=0,"",1+MAX(A203:A218))</f>
        <v/>
      </c>
      <c r="B220" s="31"/>
      <c r="C220" s="85" t="s">
        <v>278</v>
      </c>
      <c r="D220" s="28"/>
      <c r="E220" s="28"/>
      <c r="F220" s="96"/>
      <c r="G220" s="97"/>
      <c r="H220" s="97"/>
      <c r="I220" s="98"/>
      <c r="J220" s="97"/>
      <c r="K220" s="98"/>
      <c r="L220" s="98"/>
      <c r="M220" s="98"/>
      <c r="N220" s="98"/>
      <c r="O220" s="98"/>
      <c r="P220" s="98"/>
    </row>
    <row r="221" spans="1:16" ht="14.1" x14ac:dyDescent="0.3">
      <c r="A221" s="94">
        <f>IF(E221=0,"",1+MAX(A204:A220))</f>
        <v>152</v>
      </c>
      <c r="B221" s="31"/>
      <c r="C221" s="59" t="s">
        <v>280</v>
      </c>
      <c r="D221" s="28">
        <v>1</v>
      </c>
      <c r="E221" s="28" t="s">
        <v>70</v>
      </c>
      <c r="F221" s="96">
        <v>0</v>
      </c>
      <c r="G221" s="97">
        <f t="shared" ref="G221" si="193">(F221*D221)+D221</f>
        <v>1</v>
      </c>
      <c r="H221" s="97">
        <v>8.8158599999999989</v>
      </c>
      <c r="I221" s="98">
        <v>44</v>
      </c>
      <c r="J221" s="97">
        <f t="shared" ref="J221" si="194">H221*G221</f>
        <v>8.8158599999999989</v>
      </c>
      <c r="K221" s="98">
        <f t="shared" ref="K221" si="195">I221*J221</f>
        <v>387.89783999999997</v>
      </c>
      <c r="L221" s="98">
        <v>520.87619999999993</v>
      </c>
      <c r="M221" s="98">
        <f t="shared" ref="M221" si="196">L221*G221</f>
        <v>520.87619999999993</v>
      </c>
      <c r="N221" s="98">
        <v>0</v>
      </c>
      <c r="O221" s="98">
        <f t="shared" ref="O221" si="197">N221*G221</f>
        <v>0</v>
      </c>
      <c r="P221" s="98">
        <f t="shared" ref="P221" si="198">IF(D221="","",(K221+M221+O221))</f>
        <v>908.7740399999999</v>
      </c>
    </row>
    <row r="222" spans="1:16" s="3" customFormat="1" ht="14.1" x14ac:dyDescent="0.3">
      <c r="A222" s="94" t="str">
        <f>IF(E222=0,"",1+MAX(A205:A221))</f>
        <v/>
      </c>
      <c r="B222" s="31"/>
      <c r="C222" s="85" t="s">
        <v>279</v>
      </c>
      <c r="D222" s="28"/>
      <c r="E222" s="28"/>
      <c r="F222" s="96"/>
      <c r="G222" s="97"/>
      <c r="H222" s="97"/>
      <c r="I222" s="98"/>
      <c r="J222" s="97"/>
      <c r="K222" s="98"/>
      <c r="L222" s="98"/>
      <c r="M222" s="98"/>
      <c r="N222" s="98"/>
      <c r="O222" s="98"/>
      <c r="P222" s="98"/>
    </row>
    <row r="223" spans="1:16" ht="14.1" x14ac:dyDescent="0.3">
      <c r="A223" s="94">
        <f>IF(E223=0,"",1+MAX(A206:A222))</f>
        <v>153</v>
      </c>
      <c r="B223" s="31"/>
      <c r="C223" s="59" t="s">
        <v>281</v>
      </c>
      <c r="D223" s="28">
        <v>1</v>
      </c>
      <c r="E223" s="28" t="s">
        <v>70</v>
      </c>
      <c r="F223" s="96">
        <v>0</v>
      </c>
      <c r="G223" s="97">
        <f t="shared" ref="G223" si="199">(F223*D223)+D223</f>
        <v>1</v>
      </c>
      <c r="H223" s="97">
        <v>12.71424</v>
      </c>
      <c r="I223" s="98">
        <v>44</v>
      </c>
      <c r="J223" s="97">
        <f t="shared" ref="J223" si="200">H223*G223</f>
        <v>12.71424</v>
      </c>
      <c r="K223" s="98">
        <f t="shared" ref="K223" si="201">I223*J223</f>
        <v>559.42655999999999</v>
      </c>
      <c r="L223" s="98">
        <v>1371.6312</v>
      </c>
      <c r="M223" s="98">
        <f t="shared" ref="M223" si="202">L223*G223</f>
        <v>1371.6312</v>
      </c>
      <c r="N223" s="98">
        <v>0</v>
      </c>
      <c r="O223" s="98">
        <f t="shared" ref="O223" si="203">N223*G223</f>
        <v>0</v>
      </c>
      <c r="P223" s="98">
        <f t="shared" ref="P223" si="204">IF(D223="","",(K223+M223+O223))</f>
        <v>1931.0577600000001</v>
      </c>
    </row>
    <row r="224" spans="1:16" s="3" customFormat="1" ht="14.1" x14ac:dyDescent="0.3">
      <c r="A224" s="94" t="str">
        <f t="shared" ref="A224:A228" si="205">IF(E224=0,"",1+MAX(A207:A223))</f>
        <v/>
      </c>
      <c r="B224" s="31"/>
      <c r="C224" s="85" t="s">
        <v>107</v>
      </c>
      <c r="D224" s="28"/>
      <c r="E224" s="28"/>
      <c r="F224" s="96"/>
      <c r="G224" s="97"/>
      <c r="H224" s="97"/>
      <c r="I224" s="98"/>
      <c r="J224" s="97"/>
      <c r="K224" s="98"/>
      <c r="L224" s="98"/>
      <c r="M224" s="98"/>
      <c r="N224" s="98"/>
      <c r="O224" s="98"/>
      <c r="P224" s="98"/>
    </row>
    <row r="225" spans="1:16" s="3" customFormat="1" ht="153.94999999999999" x14ac:dyDescent="0.3">
      <c r="A225" s="94">
        <f t="shared" si="205"/>
        <v>154</v>
      </c>
      <c r="B225" s="31"/>
      <c r="C225" s="59" t="s">
        <v>282</v>
      </c>
      <c r="D225" s="28">
        <v>2</v>
      </c>
      <c r="E225" s="28" t="s">
        <v>70</v>
      </c>
      <c r="F225" s="96">
        <v>0</v>
      </c>
      <c r="G225" s="97">
        <f t="shared" ref="G225:G228" si="206">(F225*D225)+D225</f>
        <v>2</v>
      </c>
      <c r="H225" s="97">
        <v>9.0661199999999997</v>
      </c>
      <c r="I225" s="98">
        <v>44</v>
      </c>
      <c r="J225" s="97">
        <f t="shared" ref="J225:J228" si="207">H225*G225</f>
        <v>18.132239999999999</v>
      </c>
      <c r="K225" s="98">
        <f t="shared" ref="K225:K228" si="208">I225*J225</f>
        <v>797.81855999999993</v>
      </c>
      <c r="L225" s="98">
        <v>1426.0692000000001</v>
      </c>
      <c r="M225" s="98">
        <f t="shared" ref="M225:M228" si="209">L225*G225</f>
        <v>2852.1384000000003</v>
      </c>
      <c r="N225" s="98">
        <v>0</v>
      </c>
      <c r="O225" s="98">
        <f t="shared" ref="O225:O228" si="210">N225*G225</f>
        <v>0</v>
      </c>
      <c r="P225" s="98">
        <f t="shared" ref="P225:P228" si="211">IF(D225="","",(K225+M225+O225))</f>
        <v>3649.9569600000004</v>
      </c>
    </row>
    <row r="226" spans="1:16" s="3" customFormat="1" ht="84" x14ac:dyDescent="0.3">
      <c r="A226" s="94">
        <f t="shared" si="205"/>
        <v>155</v>
      </c>
      <c r="B226" s="31"/>
      <c r="C226" s="59" t="s">
        <v>283</v>
      </c>
      <c r="D226" s="28">
        <v>1</v>
      </c>
      <c r="E226" s="28" t="s">
        <v>70</v>
      </c>
      <c r="F226" s="96">
        <v>0</v>
      </c>
      <c r="G226" s="97">
        <f t="shared" si="206"/>
        <v>1</v>
      </c>
      <c r="H226" s="97">
        <v>8.0031599999999994</v>
      </c>
      <c r="I226" s="98">
        <v>44</v>
      </c>
      <c r="J226" s="97">
        <f t="shared" si="207"/>
        <v>8.0031599999999994</v>
      </c>
      <c r="K226" s="98">
        <f t="shared" si="208"/>
        <v>352.13903999999997</v>
      </c>
      <c r="L226" s="98">
        <v>1286.4654</v>
      </c>
      <c r="M226" s="98">
        <f t="shared" si="209"/>
        <v>1286.4654</v>
      </c>
      <c r="N226" s="98">
        <v>0</v>
      </c>
      <c r="O226" s="98">
        <f t="shared" si="210"/>
        <v>0</v>
      </c>
      <c r="P226" s="98">
        <f t="shared" si="211"/>
        <v>1638.6044400000001</v>
      </c>
    </row>
    <row r="227" spans="1:16" s="3" customFormat="1" ht="98.1" x14ac:dyDescent="0.3">
      <c r="A227" s="94">
        <f t="shared" si="205"/>
        <v>156</v>
      </c>
      <c r="B227" s="31"/>
      <c r="C227" s="59" t="s">
        <v>284</v>
      </c>
      <c r="D227" s="28">
        <v>1</v>
      </c>
      <c r="E227" s="28" t="s">
        <v>70</v>
      </c>
      <c r="F227" s="96">
        <v>0</v>
      </c>
      <c r="G227" s="97">
        <f t="shared" si="206"/>
        <v>1</v>
      </c>
      <c r="H227" s="97">
        <v>8.5088400000000011</v>
      </c>
      <c r="I227" s="98">
        <v>44</v>
      </c>
      <c r="J227" s="97">
        <f t="shared" si="207"/>
        <v>8.5088400000000011</v>
      </c>
      <c r="K227" s="98">
        <f t="shared" si="208"/>
        <v>374.38896000000005</v>
      </c>
      <c r="L227" s="98">
        <v>1302.1776000000002</v>
      </c>
      <c r="M227" s="98">
        <f t="shared" si="209"/>
        <v>1302.1776000000002</v>
      </c>
      <c r="N227" s="98">
        <v>0</v>
      </c>
      <c r="O227" s="98">
        <f t="shared" si="210"/>
        <v>0</v>
      </c>
      <c r="P227" s="98">
        <f t="shared" si="211"/>
        <v>1676.5665600000002</v>
      </c>
    </row>
    <row r="228" spans="1:16" s="3" customFormat="1" ht="84" x14ac:dyDescent="0.3">
      <c r="A228" s="94">
        <f t="shared" si="205"/>
        <v>157</v>
      </c>
      <c r="B228" s="31"/>
      <c r="C228" s="59" t="s">
        <v>285</v>
      </c>
      <c r="D228" s="28">
        <v>1</v>
      </c>
      <c r="E228" s="28" t="s">
        <v>70</v>
      </c>
      <c r="F228" s="96">
        <v>0</v>
      </c>
      <c r="G228" s="97">
        <f t="shared" si="206"/>
        <v>1</v>
      </c>
      <c r="H228" s="97">
        <v>7.0382400000000009</v>
      </c>
      <c r="I228" s="98">
        <v>44</v>
      </c>
      <c r="J228" s="97">
        <f t="shared" si="207"/>
        <v>7.0382400000000009</v>
      </c>
      <c r="K228" s="98">
        <f t="shared" si="208"/>
        <v>309.68256000000002</v>
      </c>
      <c r="L228" s="98">
        <v>1165.4118000000001</v>
      </c>
      <c r="M228" s="98">
        <f t="shared" si="209"/>
        <v>1165.4118000000001</v>
      </c>
      <c r="N228" s="98">
        <v>0</v>
      </c>
      <c r="O228" s="98">
        <f t="shared" si="210"/>
        <v>0</v>
      </c>
      <c r="P228" s="98">
        <f t="shared" si="211"/>
        <v>1475.0943600000001</v>
      </c>
    </row>
    <row r="229" spans="1:16" s="3" customFormat="1" ht="14.1" x14ac:dyDescent="0.3">
      <c r="A229" s="94"/>
      <c r="B229" s="31"/>
      <c r="C229" s="85" t="s">
        <v>286</v>
      </c>
      <c r="D229" s="28"/>
      <c r="E229" s="28"/>
      <c r="F229" s="96"/>
      <c r="G229" s="97"/>
      <c r="H229" s="97"/>
      <c r="I229" s="98"/>
      <c r="J229" s="97"/>
      <c r="K229" s="98"/>
      <c r="L229" s="98"/>
      <c r="M229" s="98"/>
      <c r="N229" s="98"/>
      <c r="O229" s="98"/>
      <c r="P229" s="98"/>
    </row>
    <row r="230" spans="1:16" s="3" customFormat="1" ht="14.1" x14ac:dyDescent="0.3">
      <c r="A230" s="94"/>
      <c r="B230" s="31"/>
      <c r="C230" s="59" t="s">
        <v>287</v>
      </c>
      <c r="D230" s="28">
        <v>170</v>
      </c>
      <c r="E230" s="28" t="s">
        <v>71</v>
      </c>
      <c r="F230" s="96">
        <v>0.1</v>
      </c>
      <c r="G230" s="97">
        <f t="shared" ref="G230:G231" si="212">(F230*D230)+D230</f>
        <v>187</v>
      </c>
      <c r="H230" s="97">
        <v>2.5000000000000001E-2</v>
      </c>
      <c r="I230" s="98">
        <v>44</v>
      </c>
      <c r="J230" s="97">
        <f t="shared" ref="J230:J231" si="213">H230*G230</f>
        <v>4.6749999999999998</v>
      </c>
      <c r="K230" s="98">
        <f t="shared" ref="K230:K231" si="214">I230*J230</f>
        <v>205.7</v>
      </c>
      <c r="L230" s="98">
        <v>1.39</v>
      </c>
      <c r="M230" s="98">
        <f t="shared" ref="M230:M231" si="215">L230*G230</f>
        <v>259.93</v>
      </c>
      <c r="N230" s="98">
        <v>0</v>
      </c>
      <c r="O230" s="98">
        <f t="shared" ref="O230:O231" si="216">N230*G230</f>
        <v>0</v>
      </c>
      <c r="P230" s="98">
        <f t="shared" ref="P230:P231" si="217">IF(D230="","",(K230+M230+O230))</f>
        <v>465.63</v>
      </c>
    </row>
    <row r="231" spans="1:16" s="3" customFormat="1" ht="14.1" x14ac:dyDescent="0.3">
      <c r="A231" s="94"/>
      <c r="B231" s="31"/>
      <c r="C231" s="59" t="s">
        <v>288</v>
      </c>
      <c r="D231" s="28">
        <v>30</v>
      </c>
      <c r="E231" s="28" t="s">
        <v>71</v>
      </c>
      <c r="F231" s="96">
        <v>0.1</v>
      </c>
      <c r="G231" s="97">
        <f t="shared" si="212"/>
        <v>33</v>
      </c>
      <c r="H231" s="97">
        <v>2.5000000000000001E-2</v>
      </c>
      <c r="I231" s="98">
        <v>44</v>
      </c>
      <c r="J231" s="97">
        <f t="shared" si="213"/>
        <v>0.82500000000000007</v>
      </c>
      <c r="K231" s="98">
        <f t="shared" si="214"/>
        <v>36.300000000000004</v>
      </c>
      <c r="L231" s="98">
        <v>1.39</v>
      </c>
      <c r="M231" s="98">
        <f t="shared" si="215"/>
        <v>45.87</v>
      </c>
      <c r="N231" s="98">
        <v>0</v>
      </c>
      <c r="O231" s="98">
        <f t="shared" si="216"/>
        <v>0</v>
      </c>
      <c r="P231" s="98">
        <f t="shared" si="217"/>
        <v>82.17</v>
      </c>
    </row>
    <row r="232" spans="1:16" s="3" customFormat="1" ht="18" customHeight="1" x14ac:dyDescent="0.3">
      <c r="A232" s="119" t="str">
        <f>IF(E232=0,"",1+MAX(A220:A231))</f>
        <v/>
      </c>
      <c r="B232" s="120"/>
      <c r="C232" s="121"/>
      <c r="D232" s="122"/>
      <c r="E232" s="122"/>
      <c r="F232" s="122"/>
      <c r="G232" s="123"/>
      <c r="H232" s="122"/>
      <c r="I232" s="122"/>
      <c r="J232" s="122"/>
      <c r="K232" s="122"/>
      <c r="L232" s="122"/>
      <c r="M232" s="122"/>
      <c r="N232" s="122"/>
      <c r="O232" s="122" t="s">
        <v>34</v>
      </c>
      <c r="P232" s="124">
        <f>SUM(P204:P231)</f>
        <v>139041.30731999999</v>
      </c>
    </row>
    <row r="233" spans="1:16" ht="18" customHeight="1" x14ac:dyDescent="0.3">
      <c r="A233" s="75" t="str">
        <f>IF(E233=0,"",1+MAX(A221:A232))</f>
        <v/>
      </c>
      <c r="B233" s="76"/>
      <c r="C233" s="24"/>
      <c r="D233" s="25"/>
      <c r="E233" s="24"/>
      <c r="F233" s="25"/>
      <c r="G233" s="51"/>
      <c r="H233" s="84"/>
      <c r="I233" s="26"/>
      <c r="J233" s="84"/>
      <c r="K233" s="26"/>
      <c r="L233" s="26"/>
      <c r="M233" s="26"/>
      <c r="N233" s="26"/>
      <c r="O233" s="26"/>
      <c r="P233" s="27"/>
    </row>
    <row r="234" spans="1:16" s="3" customFormat="1" ht="18" customHeight="1" x14ac:dyDescent="0.3">
      <c r="A234" s="127" t="str">
        <f>IF(E234=0,"",1+MAX(A222:A233))</f>
        <v/>
      </c>
      <c r="B234" s="157" t="s">
        <v>81</v>
      </c>
      <c r="C234" s="157"/>
      <c r="D234" s="157"/>
      <c r="E234" s="157"/>
      <c r="F234" s="157"/>
      <c r="G234" s="157"/>
      <c r="H234" s="157"/>
      <c r="I234" s="157"/>
      <c r="J234" s="157"/>
      <c r="K234" s="157"/>
      <c r="L234" s="157"/>
      <c r="M234" s="157"/>
      <c r="N234" s="157"/>
      <c r="O234" s="157"/>
      <c r="P234" s="128"/>
    </row>
    <row r="235" spans="1:16" s="3" customFormat="1" ht="14.1" x14ac:dyDescent="0.3">
      <c r="A235" s="94" t="str">
        <f>IF(E235=0,"",1+MAX(A223:A234))</f>
        <v/>
      </c>
      <c r="B235" s="31"/>
      <c r="C235" s="85" t="s">
        <v>108</v>
      </c>
      <c r="D235" s="28"/>
      <c r="E235" s="28"/>
      <c r="F235" s="96"/>
      <c r="G235" s="97"/>
      <c r="H235" s="97"/>
      <c r="I235" s="98"/>
      <c r="J235" s="97"/>
      <c r="K235" s="98"/>
      <c r="L235" s="98"/>
      <c r="M235" s="98"/>
      <c r="N235" s="98"/>
      <c r="O235" s="98"/>
      <c r="P235" s="98"/>
    </row>
    <row r="236" spans="1:16" ht="14.1" x14ac:dyDescent="0.3">
      <c r="A236" s="94">
        <f>IF(E236=0,"",1+MAX(A224:A235))</f>
        <v>158</v>
      </c>
      <c r="B236" s="31"/>
      <c r="C236" s="59" t="s">
        <v>292</v>
      </c>
      <c r="D236" s="28">
        <v>2198.7800000000002</v>
      </c>
      <c r="E236" s="28" t="s">
        <v>67</v>
      </c>
      <c r="F236" s="96">
        <v>0.1</v>
      </c>
      <c r="G236" s="97">
        <f t="shared" ref="G236:G238" si="218">(F236*D236)+D236</f>
        <v>2418.6580000000004</v>
      </c>
      <c r="H236" s="97">
        <v>0.04</v>
      </c>
      <c r="I236" s="98">
        <v>65.650000000000006</v>
      </c>
      <c r="J236" s="97">
        <f t="shared" ref="J236:J238" si="219">H236*G236</f>
        <v>96.746320000000011</v>
      </c>
      <c r="K236" s="98">
        <f t="shared" ref="K236:K238" si="220">I236*J236</f>
        <v>6351.3959080000013</v>
      </c>
      <c r="L236" s="98">
        <v>2.97</v>
      </c>
      <c r="M236" s="98">
        <f t="shared" ref="M236:M238" si="221">L236*G236</f>
        <v>7183.4142600000014</v>
      </c>
      <c r="N236" s="98">
        <v>0</v>
      </c>
      <c r="O236" s="98">
        <f t="shared" ref="O236:O238" si="222">N236*G236</f>
        <v>0</v>
      </c>
      <c r="P236" s="98">
        <f t="shared" ref="P236:P238" si="223">IF(D236="","",(K236+M236+O236))</f>
        <v>13534.810168000004</v>
      </c>
    </row>
    <row r="237" spans="1:16" ht="14.1" x14ac:dyDescent="0.3">
      <c r="A237" s="94">
        <f t="shared" ref="A237:A246" si="224">IF(E237=0,"",1+MAX(A225:A236))</f>
        <v>159</v>
      </c>
      <c r="B237" s="31"/>
      <c r="C237" s="59" t="s">
        <v>293</v>
      </c>
      <c r="D237" s="28">
        <v>2898.53</v>
      </c>
      <c r="E237" s="28" t="s">
        <v>67</v>
      </c>
      <c r="F237" s="96">
        <v>0.1</v>
      </c>
      <c r="G237" s="97">
        <f t="shared" si="218"/>
        <v>3188.3830000000003</v>
      </c>
      <c r="H237" s="97">
        <v>8.8999999999999996E-2</v>
      </c>
      <c r="I237" s="98">
        <v>65.650000000000006</v>
      </c>
      <c r="J237" s="97">
        <f t="shared" si="219"/>
        <v>283.76608700000003</v>
      </c>
      <c r="K237" s="98">
        <f t="shared" si="220"/>
        <v>18629.243611550002</v>
      </c>
      <c r="L237" s="98">
        <v>5.19</v>
      </c>
      <c r="M237" s="98">
        <f t="shared" si="221"/>
        <v>16547.707770000001</v>
      </c>
      <c r="N237" s="98">
        <v>0</v>
      </c>
      <c r="O237" s="98">
        <f t="shared" si="222"/>
        <v>0</v>
      </c>
      <c r="P237" s="98">
        <f t="shared" si="223"/>
        <v>35176.951381550003</v>
      </c>
    </row>
    <row r="238" spans="1:16" ht="14.1" x14ac:dyDescent="0.3">
      <c r="A238" s="94">
        <f t="shared" si="224"/>
        <v>160</v>
      </c>
      <c r="B238" s="31"/>
      <c r="C238" s="59" t="s">
        <v>294</v>
      </c>
      <c r="D238" s="28">
        <v>1340.89</v>
      </c>
      <c r="E238" s="28" t="s">
        <v>67</v>
      </c>
      <c r="F238" s="96">
        <v>0.1</v>
      </c>
      <c r="G238" s="97">
        <f t="shared" si="218"/>
        <v>1474.979</v>
      </c>
      <c r="H238" s="97">
        <v>5.5E-2</v>
      </c>
      <c r="I238" s="98">
        <v>65.650000000000006</v>
      </c>
      <c r="J238" s="97">
        <f t="shared" si="219"/>
        <v>81.123845000000003</v>
      </c>
      <c r="K238" s="98">
        <f t="shared" si="220"/>
        <v>5325.7804242500006</v>
      </c>
      <c r="L238" s="98">
        <v>3.19</v>
      </c>
      <c r="M238" s="98">
        <f t="shared" si="221"/>
        <v>4705.1830099999997</v>
      </c>
      <c r="N238" s="98">
        <v>0</v>
      </c>
      <c r="O238" s="98">
        <f t="shared" si="222"/>
        <v>0</v>
      </c>
      <c r="P238" s="98">
        <f t="shared" si="223"/>
        <v>10030.963434249999</v>
      </c>
    </row>
    <row r="239" spans="1:16" ht="14.1" x14ac:dyDescent="0.3">
      <c r="A239" s="94" t="str">
        <f t="shared" si="224"/>
        <v/>
      </c>
      <c r="B239" s="31"/>
      <c r="C239" s="59"/>
      <c r="D239" s="28"/>
      <c r="E239" s="28"/>
      <c r="F239" s="96"/>
      <c r="G239" s="97"/>
      <c r="H239" s="97"/>
      <c r="I239" s="98"/>
      <c r="J239" s="97"/>
      <c r="K239" s="98"/>
      <c r="L239" s="98"/>
      <c r="M239" s="98"/>
      <c r="N239" s="98"/>
      <c r="O239" s="98"/>
      <c r="P239" s="98"/>
    </row>
    <row r="240" spans="1:16" s="3" customFormat="1" ht="14.1" x14ac:dyDescent="0.3">
      <c r="A240" s="94" t="str">
        <f t="shared" si="224"/>
        <v/>
      </c>
      <c r="B240" s="31"/>
      <c r="C240" s="85" t="s">
        <v>295</v>
      </c>
      <c r="D240" s="28"/>
      <c r="E240" s="28"/>
      <c r="F240" s="96"/>
      <c r="G240" s="97"/>
      <c r="H240" s="97"/>
      <c r="I240" s="98"/>
      <c r="J240" s="97"/>
      <c r="K240" s="98"/>
      <c r="L240" s="98"/>
      <c r="M240" s="98"/>
      <c r="N240" s="98"/>
      <c r="O240" s="98"/>
      <c r="P240" s="98"/>
    </row>
    <row r="241" spans="1:16" ht="14.1" x14ac:dyDescent="0.3">
      <c r="A241" s="94">
        <f t="shared" si="224"/>
        <v>161</v>
      </c>
      <c r="B241" s="31"/>
      <c r="C241" s="59" t="s">
        <v>296</v>
      </c>
      <c r="D241" s="28">
        <v>202.89</v>
      </c>
      <c r="E241" s="28" t="s">
        <v>71</v>
      </c>
      <c r="F241" s="96">
        <v>0.1</v>
      </c>
      <c r="G241" s="97">
        <f t="shared" ref="G241:G245" si="225">(F241*D241)+D241</f>
        <v>223.17899999999997</v>
      </c>
      <c r="H241" s="97">
        <v>3.2000000000000001E-2</v>
      </c>
      <c r="I241" s="98">
        <v>65.650000000000006</v>
      </c>
      <c r="J241" s="97">
        <f t="shared" ref="J241:J245" si="226">H241*G241</f>
        <v>7.1417279999999996</v>
      </c>
      <c r="K241" s="98">
        <f t="shared" ref="K241:K245" si="227">I241*J241</f>
        <v>468.85444319999999</v>
      </c>
      <c r="L241" s="98">
        <v>1.38</v>
      </c>
      <c r="M241" s="98">
        <f t="shared" ref="M241:M245" si="228">L241*G241</f>
        <v>307.98701999999992</v>
      </c>
      <c r="N241" s="98">
        <v>0</v>
      </c>
      <c r="O241" s="98">
        <f t="shared" ref="O241:O245" si="229">N241*G241</f>
        <v>0</v>
      </c>
      <c r="P241" s="98">
        <f t="shared" ref="P241:P245" si="230">IF(D241="","",(K241+M241+O241))</f>
        <v>776.84146319999991</v>
      </c>
    </row>
    <row r="242" spans="1:16" ht="14.1" x14ac:dyDescent="0.3">
      <c r="A242" s="94">
        <f t="shared" si="224"/>
        <v>162</v>
      </c>
      <c r="B242" s="31"/>
      <c r="C242" s="59" t="s">
        <v>297</v>
      </c>
      <c r="D242" s="28">
        <v>1131.95</v>
      </c>
      <c r="E242" s="28" t="s">
        <v>71</v>
      </c>
      <c r="F242" s="96">
        <v>0.1</v>
      </c>
      <c r="G242" s="97">
        <f t="shared" si="225"/>
        <v>1245.145</v>
      </c>
      <c r="H242" s="97">
        <v>3.7999999999999999E-2</v>
      </c>
      <c r="I242" s="98">
        <v>65.650000000000006</v>
      </c>
      <c r="J242" s="97">
        <f t="shared" si="226"/>
        <v>47.315509999999996</v>
      </c>
      <c r="K242" s="98">
        <f t="shared" si="227"/>
        <v>3106.2632315000001</v>
      </c>
      <c r="L242" s="98">
        <v>1.71</v>
      </c>
      <c r="M242" s="98">
        <f t="shared" si="228"/>
        <v>2129.1979499999998</v>
      </c>
      <c r="N242" s="98">
        <v>0</v>
      </c>
      <c r="O242" s="98">
        <f t="shared" si="229"/>
        <v>0</v>
      </c>
      <c r="P242" s="98">
        <f t="shared" si="230"/>
        <v>5235.4611814999998</v>
      </c>
    </row>
    <row r="243" spans="1:16" ht="14.1" x14ac:dyDescent="0.3">
      <c r="A243" s="94">
        <f t="shared" si="224"/>
        <v>163</v>
      </c>
      <c r="B243" s="31"/>
      <c r="C243" s="59" t="s">
        <v>298</v>
      </c>
      <c r="D243" s="28">
        <v>8.86</v>
      </c>
      <c r="E243" s="28" t="s">
        <v>71</v>
      </c>
      <c r="F243" s="96">
        <v>0.1</v>
      </c>
      <c r="G243" s="97">
        <f t="shared" si="225"/>
        <v>9.7459999999999987</v>
      </c>
      <c r="H243" s="97">
        <v>0.12</v>
      </c>
      <c r="I243" s="98">
        <v>65.650000000000006</v>
      </c>
      <c r="J243" s="97">
        <f t="shared" si="226"/>
        <v>1.1695199999999999</v>
      </c>
      <c r="K243" s="98">
        <f t="shared" si="227"/>
        <v>76.778987999999998</v>
      </c>
      <c r="L243" s="98">
        <v>6.49</v>
      </c>
      <c r="M243" s="98">
        <f t="shared" si="228"/>
        <v>63.251539999999991</v>
      </c>
      <c r="N243" s="98">
        <v>0</v>
      </c>
      <c r="O243" s="98">
        <f t="shared" si="229"/>
        <v>0</v>
      </c>
      <c r="P243" s="98">
        <f t="shared" si="230"/>
        <v>140.030528</v>
      </c>
    </row>
    <row r="244" spans="1:16" ht="14.1" x14ac:dyDescent="0.3">
      <c r="A244" s="94">
        <f t="shared" si="224"/>
        <v>164</v>
      </c>
      <c r="B244" s="31"/>
      <c r="C244" s="59" t="s">
        <v>299</v>
      </c>
      <c r="D244" s="28">
        <v>23.65</v>
      </c>
      <c r="E244" s="28" t="s">
        <v>71</v>
      </c>
      <c r="F244" s="96">
        <v>0.1</v>
      </c>
      <c r="G244" s="97">
        <f t="shared" si="225"/>
        <v>26.014999999999997</v>
      </c>
      <c r="H244" s="97">
        <v>0.12</v>
      </c>
      <c r="I244" s="98">
        <v>65.650000000000006</v>
      </c>
      <c r="J244" s="97">
        <f t="shared" si="226"/>
        <v>3.1217999999999995</v>
      </c>
      <c r="K244" s="98">
        <f t="shared" si="227"/>
        <v>204.94617</v>
      </c>
      <c r="L244" s="98">
        <v>6.49</v>
      </c>
      <c r="M244" s="98">
        <f t="shared" si="228"/>
        <v>168.83734999999999</v>
      </c>
      <c r="N244" s="98">
        <v>0</v>
      </c>
      <c r="O244" s="98">
        <f t="shared" si="229"/>
        <v>0</v>
      </c>
      <c r="P244" s="98">
        <f t="shared" si="230"/>
        <v>373.78351999999995</v>
      </c>
    </row>
    <row r="245" spans="1:16" ht="14.1" x14ac:dyDescent="0.3">
      <c r="A245" s="94">
        <f t="shared" si="224"/>
        <v>165</v>
      </c>
      <c r="B245" s="31"/>
      <c r="C245" s="59" t="s">
        <v>300</v>
      </c>
      <c r="D245" s="28">
        <v>2.99</v>
      </c>
      <c r="E245" s="28" t="s">
        <v>71</v>
      </c>
      <c r="F245" s="96">
        <v>0.1</v>
      </c>
      <c r="G245" s="97">
        <f t="shared" si="225"/>
        <v>3.2890000000000001</v>
      </c>
      <c r="H245" s="97">
        <v>0.12</v>
      </c>
      <c r="I245" s="98">
        <v>65.650000000000006</v>
      </c>
      <c r="J245" s="97">
        <f t="shared" si="226"/>
        <v>0.39467999999999998</v>
      </c>
      <c r="K245" s="98">
        <f t="shared" si="227"/>
        <v>25.910741999999999</v>
      </c>
      <c r="L245" s="98">
        <v>6.49</v>
      </c>
      <c r="M245" s="98">
        <f t="shared" si="228"/>
        <v>21.345610000000001</v>
      </c>
      <c r="N245" s="98">
        <v>0</v>
      </c>
      <c r="O245" s="98">
        <f t="shared" si="229"/>
        <v>0</v>
      </c>
      <c r="P245" s="98">
        <f t="shared" si="230"/>
        <v>47.256352</v>
      </c>
    </row>
    <row r="246" spans="1:16" s="3" customFormat="1" ht="14.1" x14ac:dyDescent="0.3">
      <c r="A246" s="94" t="str">
        <f t="shared" si="224"/>
        <v/>
      </c>
      <c r="B246" s="31"/>
      <c r="C246" s="85" t="s">
        <v>301</v>
      </c>
      <c r="D246" s="28"/>
      <c r="E246" s="28"/>
      <c r="F246" s="96"/>
      <c r="G246" s="97"/>
      <c r="H246" s="97"/>
      <c r="I246" s="98"/>
      <c r="J246" s="97"/>
      <c r="K246" s="98"/>
      <c r="L246" s="98"/>
      <c r="M246" s="98"/>
      <c r="N246" s="98"/>
      <c r="O246" s="98"/>
      <c r="P246" s="98"/>
    </row>
    <row r="247" spans="1:16" ht="27.95" x14ac:dyDescent="0.3">
      <c r="A247" s="94">
        <f>IF(D247=0,"",1+MAX(A$12:A246))</f>
        <v>166</v>
      </c>
      <c r="B247" s="31"/>
      <c r="C247" s="59" t="s">
        <v>379</v>
      </c>
      <c r="D247" s="29">
        <v>44</v>
      </c>
      <c r="E247" s="29" t="s">
        <v>71</v>
      </c>
      <c r="F247" s="96"/>
      <c r="G247" s="97"/>
      <c r="H247" s="97"/>
      <c r="I247" s="98"/>
      <c r="J247" s="97"/>
      <c r="K247" s="98"/>
      <c r="L247" s="98"/>
      <c r="M247" s="98"/>
      <c r="N247" s="98"/>
      <c r="O247" s="98"/>
      <c r="P247" s="98"/>
    </row>
    <row r="248" spans="1:16" ht="14.1" x14ac:dyDescent="0.3">
      <c r="A248" s="94">
        <f>IF(D248=0,"",1+MAX(A$12:A247))</f>
        <v>167</v>
      </c>
      <c r="B248" s="31"/>
      <c r="C248" s="59" t="s">
        <v>302</v>
      </c>
      <c r="D248" s="28">
        <f>(D247/1.33)*14</f>
        <v>463.15789473684208</v>
      </c>
      <c r="E248" s="28" t="s">
        <v>71</v>
      </c>
      <c r="F248" s="96">
        <v>0.1</v>
      </c>
      <c r="G248" s="97">
        <f t="shared" ref="G248:G314" si="231">(F248*D248)+D248</f>
        <v>509.4736842105263</v>
      </c>
      <c r="H248" s="97">
        <v>0.02</v>
      </c>
      <c r="I248" s="98">
        <v>59.89</v>
      </c>
      <c r="J248" s="97">
        <f t="shared" ref="J248:J263" si="232">H248*G248</f>
        <v>10.189473684210526</v>
      </c>
      <c r="K248" s="98">
        <f t="shared" ref="K248:K263" si="233">I248*J248</f>
        <v>610.24757894736842</v>
      </c>
      <c r="L248" s="98">
        <v>1.0920000000000001</v>
      </c>
      <c r="M248" s="98">
        <f t="shared" ref="M248:M263" si="234">L248*G248</f>
        <v>556.34526315789481</v>
      </c>
      <c r="N248" s="98">
        <v>0</v>
      </c>
      <c r="O248" s="98">
        <f t="shared" ref="O248:O263" si="235">N248*G248</f>
        <v>0</v>
      </c>
      <c r="P248" s="98">
        <f t="shared" ref="P248:P263" si="236">IF(D248="","",(K248+M248+O248))</f>
        <v>1166.5928421052631</v>
      </c>
    </row>
    <row r="249" spans="1:16" ht="14.1" x14ac:dyDescent="0.3">
      <c r="A249" s="94">
        <f>IF(D249=0,"",1+MAX(A$12:A248))</f>
        <v>168</v>
      </c>
      <c r="B249" s="31"/>
      <c r="C249" s="59" t="s">
        <v>303</v>
      </c>
      <c r="D249" s="28">
        <f>D247*2</f>
        <v>88</v>
      </c>
      <c r="E249" s="28" t="s">
        <v>71</v>
      </c>
      <c r="F249" s="96">
        <v>0.1</v>
      </c>
      <c r="G249" s="97">
        <f t="shared" si="231"/>
        <v>96.8</v>
      </c>
      <c r="H249" s="97">
        <v>0.02</v>
      </c>
      <c r="I249" s="98">
        <v>59.89</v>
      </c>
      <c r="J249" s="97">
        <f t="shared" si="232"/>
        <v>1.9359999999999999</v>
      </c>
      <c r="K249" s="98">
        <f t="shared" si="233"/>
        <v>115.94704</v>
      </c>
      <c r="L249" s="98">
        <v>1.0920000000000001</v>
      </c>
      <c r="M249" s="98">
        <f t="shared" si="234"/>
        <v>105.7056</v>
      </c>
      <c r="N249" s="98">
        <v>0</v>
      </c>
      <c r="O249" s="98">
        <f t="shared" si="235"/>
        <v>0</v>
      </c>
      <c r="P249" s="98">
        <f t="shared" si="236"/>
        <v>221.65264000000002</v>
      </c>
    </row>
    <row r="250" spans="1:16" ht="14.1" x14ac:dyDescent="0.3">
      <c r="A250" s="94">
        <f>IF(D250=0,"",1+MAX(A$12:A249))</f>
        <v>169</v>
      </c>
      <c r="B250" s="31"/>
      <c r="C250" s="59" t="s">
        <v>304</v>
      </c>
      <c r="D250" s="28">
        <f>D247</f>
        <v>44</v>
      </c>
      <c r="E250" s="28" t="s">
        <v>71</v>
      </c>
      <c r="F250" s="96">
        <v>0.1</v>
      </c>
      <c r="G250" s="97">
        <f t="shared" si="231"/>
        <v>48.4</v>
      </c>
      <c r="H250" s="97">
        <v>0.02</v>
      </c>
      <c r="I250" s="98">
        <v>59.89</v>
      </c>
      <c r="J250" s="97">
        <f t="shared" si="232"/>
        <v>0.96799999999999997</v>
      </c>
      <c r="K250" s="98">
        <f t="shared" si="233"/>
        <v>57.973520000000001</v>
      </c>
      <c r="L250" s="98">
        <v>1.0920000000000001</v>
      </c>
      <c r="M250" s="98">
        <f t="shared" si="234"/>
        <v>52.852800000000002</v>
      </c>
      <c r="N250" s="98">
        <v>0</v>
      </c>
      <c r="O250" s="98">
        <f t="shared" si="235"/>
        <v>0</v>
      </c>
      <c r="P250" s="98">
        <f t="shared" si="236"/>
        <v>110.82632000000001</v>
      </c>
    </row>
    <row r="251" spans="1:16" ht="14.1" x14ac:dyDescent="0.3">
      <c r="A251" s="94">
        <f>IF(D251=0,"",1+MAX(A$12:A250))</f>
        <v>170</v>
      </c>
      <c r="B251" s="31"/>
      <c r="C251" s="59" t="s">
        <v>305</v>
      </c>
      <c r="D251" s="28">
        <f>D247*14</f>
        <v>616</v>
      </c>
      <c r="E251" s="28" t="s">
        <v>67</v>
      </c>
      <c r="F251" s="96">
        <v>0.1</v>
      </c>
      <c r="G251" s="97">
        <f t="shared" si="231"/>
        <v>677.6</v>
      </c>
      <c r="H251" s="97"/>
      <c r="I251" s="98"/>
      <c r="J251" s="97"/>
      <c r="K251" s="98"/>
      <c r="L251" s="98"/>
      <c r="M251" s="98"/>
      <c r="N251" s="98"/>
      <c r="O251" s="98"/>
      <c r="P251" s="98"/>
    </row>
    <row r="252" spans="1:16" ht="14.1" x14ac:dyDescent="0.3">
      <c r="A252" s="94">
        <f>IF(D252=0,"",1+MAX(A$12:A251))</f>
        <v>171</v>
      </c>
      <c r="B252" s="31"/>
      <c r="C252" s="118" t="s">
        <v>136</v>
      </c>
      <c r="D252" s="28">
        <f>ROUNDUP(D251/32,0)</f>
        <v>20</v>
      </c>
      <c r="E252" s="28" t="s">
        <v>306</v>
      </c>
      <c r="F252" s="96">
        <v>0</v>
      </c>
      <c r="G252" s="97">
        <f t="shared" si="231"/>
        <v>20</v>
      </c>
      <c r="H252" s="97">
        <v>0.48</v>
      </c>
      <c r="I252" s="98">
        <v>59.89</v>
      </c>
      <c r="J252" s="97">
        <f t="shared" ref="J252:J256" si="237">H252*G252</f>
        <v>9.6</v>
      </c>
      <c r="K252" s="98">
        <f t="shared" ref="K252:K256" si="238">I252*J252</f>
        <v>574.94399999999996</v>
      </c>
      <c r="L252" s="98">
        <v>23.98</v>
      </c>
      <c r="M252" s="98">
        <f t="shared" si="234"/>
        <v>479.6</v>
      </c>
      <c r="N252" s="98">
        <v>0</v>
      </c>
      <c r="O252" s="98">
        <f t="shared" si="235"/>
        <v>0</v>
      </c>
      <c r="P252" s="98">
        <f t="shared" si="236"/>
        <v>1054.5439999999999</v>
      </c>
    </row>
    <row r="253" spans="1:16" ht="14.1" x14ac:dyDescent="0.3">
      <c r="A253" s="94">
        <f>IF(D253=0,"",1+MAX(A$12:A252))</f>
        <v>172</v>
      </c>
      <c r="B253" s="31"/>
      <c r="C253" s="118" t="s">
        <v>137</v>
      </c>
      <c r="D253" s="28">
        <f>ROUNDUP(D252*24/500,0)</f>
        <v>1</v>
      </c>
      <c r="E253" s="28" t="s">
        <v>307</v>
      </c>
      <c r="F253" s="96">
        <v>0</v>
      </c>
      <c r="G253" s="97">
        <f t="shared" si="231"/>
        <v>1</v>
      </c>
      <c r="H253" s="97">
        <v>5</v>
      </c>
      <c r="I253" s="98">
        <v>59.89</v>
      </c>
      <c r="J253" s="97">
        <f t="shared" si="237"/>
        <v>5</v>
      </c>
      <c r="K253" s="98">
        <f t="shared" si="238"/>
        <v>299.45</v>
      </c>
      <c r="L253" s="98">
        <v>16.25</v>
      </c>
      <c r="M253" s="98">
        <f t="shared" si="234"/>
        <v>16.25</v>
      </c>
      <c r="N253" s="98">
        <v>0</v>
      </c>
      <c r="O253" s="98">
        <f t="shared" si="235"/>
        <v>0</v>
      </c>
      <c r="P253" s="98">
        <f t="shared" si="236"/>
        <v>315.7</v>
      </c>
    </row>
    <row r="254" spans="1:16" ht="14.1" x14ac:dyDescent="0.3">
      <c r="A254" s="94">
        <f>IF(D254=0,"",1+MAX(A$12:A253))</f>
        <v>173</v>
      </c>
      <c r="B254" s="31"/>
      <c r="C254" s="118" t="s">
        <v>138</v>
      </c>
      <c r="D254" s="28">
        <f>ROUNDUP(D251*0.053,0)</f>
        <v>33</v>
      </c>
      <c r="E254" s="28" t="s">
        <v>308</v>
      </c>
      <c r="F254" s="96">
        <v>0.1</v>
      </c>
      <c r="G254" s="97">
        <f t="shared" si="231"/>
        <v>36.299999999999997</v>
      </c>
      <c r="H254" s="97">
        <v>0.22</v>
      </c>
      <c r="I254" s="98">
        <v>59.89</v>
      </c>
      <c r="J254" s="97">
        <f t="shared" si="237"/>
        <v>7.9859999999999998</v>
      </c>
      <c r="K254" s="98">
        <f t="shared" si="238"/>
        <v>478.28154000000001</v>
      </c>
      <c r="L254" s="98">
        <v>0.5</v>
      </c>
      <c r="M254" s="98">
        <f t="shared" si="234"/>
        <v>18.149999999999999</v>
      </c>
      <c r="N254" s="98">
        <v>0</v>
      </c>
      <c r="O254" s="98">
        <f t="shared" si="235"/>
        <v>0</v>
      </c>
      <c r="P254" s="98">
        <f t="shared" si="236"/>
        <v>496.43153999999998</v>
      </c>
    </row>
    <row r="255" spans="1:16" ht="14.1" x14ac:dyDescent="0.3">
      <c r="A255" s="94">
        <f>IF(D255=0,"",1+MAX(A$12:A254))</f>
        <v>174</v>
      </c>
      <c r="B255" s="31"/>
      <c r="C255" s="118" t="s">
        <v>139</v>
      </c>
      <c r="D255" s="28">
        <f>ROUNDUP(D251*1.33,0)</f>
        <v>820</v>
      </c>
      <c r="E255" s="28" t="s">
        <v>70</v>
      </c>
      <c r="F255" s="96">
        <v>0</v>
      </c>
      <c r="G255" s="97">
        <f t="shared" si="231"/>
        <v>820</v>
      </c>
      <c r="H255" s="97">
        <v>2E-3</v>
      </c>
      <c r="I255" s="98">
        <v>59.89</v>
      </c>
      <c r="J255" s="97">
        <f t="shared" si="237"/>
        <v>1.6400000000000001</v>
      </c>
      <c r="K255" s="98">
        <f t="shared" si="238"/>
        <v>98.219600000000014</v>
      </c>
      <c r="L255" s="98">
        <v>0.06</v>
      </c>
      <c r="M255" s="98">
        <f t="shared" si="234"/>
        <v>49.199999999999996</v>
      </c>
      <c r="N255" s="98">
        <v>0</v>
      </c>
      <c r="O255" s="98">
        <f t="shared" si="235"/>
        <v>0</v>
      </c>
      <c r="P255" s="98">
        <f t="shared" si="236"/>
        <v>147.4196</v>
      </c>
    </row>
    <row r="256" spans="1:16" ht="14.1" x14ac:dyDescent="0.3">
      <c r="A256" s="94">
        <f>IF(D256=0,"",1+MAX(A$12:A255))</f>
        <v>175</v>
      </c>
      <c r="B256" s="31"/>
      <c r="C256" s="59" t="s">
        <v>309</v>
      </c>
      <c r="D256" s="28">
        <f>D247*2</f>
        <v>88</v>
      </c>
      <c r="E256" s="28" t="s">
        <v>71</v>
      </c>
      <c r="F256" s="96">
        <v>0.1</v>
      </c>
      <c r="G256" s="97">
        <f t="shared" si="231"/>
        <v>96.8</v>
      </c>
      <c r="H256" s="97">
        <v>2.5000000000000001E-2</v>
      </c>
      <c r="I256" s="98">
        <v>59.89</v>
      </c>
      <c r="J256" s="97">
        <f t="shared" si="237"/>
        <v>2.42</v>
      </c>
      <c r="K256" s="98">
        <f t="shared" si="238"/>
        <v>144.93379999999999</v>
      </c>
      <c r="L256" s="98">
        <v>0.5</v>
      </c>
      <c r="M256" s="98">
        <f t="shared" si="234"/>
        <v>48.4</v>
      </c>
      <c r="N256" s="98">
        <v>0</v>
      </c>
      <c r="O256" s="98">
        <f t="shared" si="235"/>
        <v>0</v>
      </c>
      <c r="P256" s="98">
        <f t="shared" si="236"/>
        <v>193.3338</v>
      </c>
    </row>
    <row r="257" spans="1:16" ht="14.1" x14ac:dyDescent="0.3">
      <c r="A257" s="94" t="str">
        <f>IF(D257=0,"",1+MAX(A$12:A256))</f>
        <v/>
      </c>
      <c r="B257" s="31"/>
      <c r="C257" s="59"/>
      <c r="D257" s="28"/>
      <c r="E257" s="28"/>
      <c r="F257" s="96"/>
      <c r="G257" s="97"/>
      <c r="H257" s="97"/>
      <c r="I257" s="98"/>
      <c r="J257" s="97"/>
      <c r="K257" s="98"/>
      <c r="L257" s="98"/>
      <c r="M257" s="98"/>
      <c r="N257" s="98"/>
      <c r="O257" s="98"/>
      <c r="P257" s="98"/>
    </row>
    <row r="258" spans="1:16" ht="14.1" x14ac:dyDescent="0.3">
      <c r="A258" s="94">
        <f>IF(D258=0,"",1+MAX(A$12:A257))</f>
        <v>176</v>
      </c>
      <c r="B258" s="31"/>
      <c r="C258" s="140" t="s">
        <v>310</v>
      </c>
      <c r="D258" s="29">
        <v>28</v>
      </c>
      <c r="E258" s="29" t="s">
        <v>71</v>
      </c>
      <c r="F258" s="96"/>
      <c r="G258" s="97"/>
      <c r="H258" s="97"/>
      <c r="I258" s="98"/>
      <c r="J258" s="97"/>
      <c r="K258" s="98"/>
      <c r="L258" s="98"/>
      <c r="M258" s="98"/>
      <c r="N258" s="98"/>
      <c r="O258" s="98"/>
      <c r="P258" s="98"/>
    </row>
    <row r="259" spans="1:16" ht="14.1" x14ac:dyDescent="0.3">
      <c r="A259" s="94">
        <f>IF(D259=0,"",1+MAX(A$12:A258))</f>
        <v>177</v>
      </c>
      <c r="B259" s="31"/>
      <c r="C259" s="59" t="s">
        <v>311</v>
      </c>
      <c r="D259" s="28">
        <f>(D258/1.33)*13.33</f>
        <v>280.63157894736838</v>
      </c>
      <c r="E259" s="28" t="s">
        <v>71</v>
      </c>
      <c r="F259" s="96">
        <v>0.1</v>
      </c>
      <c r="G259" s="97">
        <f t="shared" si="231"/>
        <v>308.69473684210521</v>
      </c>
      <c r="H259" s="97">
        <v>2.4E-2</v>
      </c>
      <c r="I259" s="98">
        <v>59.89</v>
      </c>
      <c r="J259" s="97">
        <f t="shared" si="232"/>
        <v>7.408673684210525</v>
      </c>
      <c r="K259" s="98">
        <f t="shared" si="233"/>
        <v>443.70546694736834</v>
      </c>
      <c r="L259" s="98">
        <v>1.67</v>
      </c>
      <c r="M259" s="98">
        <f t="shared" si="234"/>
        <v>515.52021052631574</v>
      </c>
      <c r="N259" s="98">
        <v>0</v>
      </c>
      <c r="O259" s="98">
        <f t="shared" si="235"/>
        <v>0</v>
      </c>
      <c r="P259" s="98">
        <f t="shared" si="236"/>
        <v>959.22567747368407</v>
      </c>
    </row>
    <row r="260" spans="1:16" ht="14.1" x14ac:dyDescent="0.3">
      <c r="A260" s="94">
        <f>IF(D260=0,"",1+MAX(A$12:A259))</f>
        <v>178</v>
      </c>
      <c r="B260" s="31"/>
      <c r="C260" s="59" t="s">
        <v>312</v>
      </c>
      <c r="D260" s="28">
        <f>D258*2</f>
        <v>56</v>
      </c>
      <c r="E260" s="28" t="s">
        <v>71</v>
      </c>
      <c r="F260" s="96">
        <v>0.1</v>
      </c>
      <c r="G260" s="97">
        <f t="shared" si="231"/>
        <v>61.6</v>
      </c>
      <c r="H260" s="97">
        <v>2.4E-2</v>
      </c>
      <c r="I260" s="98">
        <v>59.89</v>
      </c>
      <c r="J260" s="97">
        <f t="shared" si="232"/>
        <v>1.4784000000000002</v>
      </c>
      <c r="K260" s="98">
        <f t="shared" si="233"/>
        <v>88.541376000000014</v>
      </c>
      <c r="L260" s="98">
        <v>1.67</v>
      </c>
      <c r="M260" s="98">
        <f t="shared" si="234"/>
        <v>102.872</v>
      </c>
      <c r="N260" s="98">
        <v>0</v>
      </c>
      <c r="O260" s="98">
        <f t="shared" si="235"/>
        <v>0</v>
      </c>
      <c r="P260" s="98">
        <f t="shared" si="236"/>
        <v>191.41337600000003</v>
      </c>
    </row>
    <row r="261" spans="1:16" ht="14.1" x14ac:dyDescent="0.3">
      <c r="A261" s="94">
        <f>IF(D261=0,"",1+MAX(A$12:A260))</f>
        <v>179</v>
      </c>
      <c r="B261" s="31"/>
      <c r="C261" s="59" t="s">
        <v>313</v>
      </c>
      <c r="D261" s="28">
        <f>D258</f>
        <v>28</v>
      </c>
      <c r="E261" s="28" t="s">
        <v>71</v>
      </c>
      <c r="F261" s="96">
        <v>0.1</v>
      </c>
      <c r="G261" s="97">
        <f t="shared" si="231"/>
        <v>30.8</v>
      </c>
      <c r="H261" s="97">
        <v>2.4E-2</v>
      </c>
      <c r="I261" s="98">
        <v>59.89</v>
      </c>
      <c r="J261" s="97">
        <f t="shared" si="232"/>
        <v>0.73920000000000008</v>
      </c>
      <c r="K261" s="98">
        <f t="shared" si="233"/>
        <v>44.270688000000007</v>
      </c>
      <c r="L261" s="98">
        <v>1.67</v>
      </c>
      <c r="M261" s="98">
        <f t="shared" si="234"/>
        <v>51.436</v>
      </c>
      <c r="N261" s="98">
        <v>0</v>
      </c>
      <c r="O261" s="98">
        <f t="shared" si="235"/>
        <v>0</v>
      </c>
      <c r="P261" s="98">
        <f t="shared" si="236"/>
        <v>95.706688000000014</v>
      </c>
    </row>
    <row r="262" spans="1:16" ht="14.1" x14ac:dyDescent="0.3">
      <c r="A262" s="94">
        <f>IF(D262=0,"",1+MAX(A$12:A261))</f>
        <v>180</v>
      </c>
      <c r="B262" s="31"/>
      <c r="C262" s="59" t="s">
        <v>314</v>
      </c>
      <c r="D262" s="28">
        <f>D258*13.33</f>
        <v>373.24</v>
      </c>
      <c r="E262" s="28" t="s">
        <v>67</v>
      </c>
      <c r="F262" s="96">
        <v>0.1</v>
      </c>
      <c r="G262" s="97">
        <f t="shared" si="231"/>
        <v>410.56400000000002</v>
      </c>
      <c r="H262" s="97">
        <v>1.2E-2</v>
      </c>
      <c r="I262" s="98">
        <v>59.89</v>
      </c>
      <c r="J262" s="97">
        <f t="shared" si="232"/>
        <v>4.926768</v>
      </c>
      <c r="K262" s="98">
        <f t="shared" si="233"/>
        <v>295.06413551999998</v>
      </c>
      <c r="L262" s="98">
        <f>57.98/32</f>
        <v>1.8118749999999999</v>
      </c>
      <c r="M262" s="98">
        <f t="shared" si="234"/>
        <v>743.8906475</v>
      </c>
      <c r="N262" s="98">
        <v>0</v>
      </c>
      <c r="O262" s="98">
        <f t="shared" si="235"/>
        <v>0</v>
      </c>
      <c r="P262" s="98">
        <f t="shared" si="236"/>
        <v>1038.9547830199999</v>
      </c>
    </row>
    <row r="263" spans="1:16" ht="14.1" x14ac:dyDescent="0.3">
      <c r="A263" s="94">
        <f>IF(D263=0,"",1+MAX(A$12:A262))</f>
        <v>181</v>
      </c>
      <c r="B263" s="31"/>
      <c r="C263" s="59" t="s">
        <v>315</v>
      </c>
      <c r="D263" s="28">
        <f>D258*13.33*2</f>
        <v>746.48</v>
      </c>
      <c r="E263" s="28" t="s">
        <v>67</v>
      </c>
      <c r="F263" s="96">
        <v>0.1</v>
      </c>
      <c r="G263" s="97">
        <f t="shared" si="231"/>
        <v>821.12800000000004</v>
      </c>
      <c r="H263" s="97">
        <v>4.0000000000000001E-3</v>
      </c>
      <c r="I263" s="98">
        <v>59.89</v>
      </c>
      <c r="J263" s="97">
        <f t="shared" si="232"/>
        <v>3.2845120000000003</v>
      </c>
      <c r="K263" s="98">
        <f t="shared" si="233"/>
        <v>196.70942368000001</v>
      </c>
      <c r="L263" s="98">
        <v>0.18</v>
      </c>
      <c r="M263" s="98">
        <f t="shared" si="234"/>
        <v>147.80304000000001</v>
      </c>
      <c r="N263" s="98">
        <v>0</v>
      </c>
      <c r="O263" s="98">
        <f t="shared" si="235"/>
        <v>0</v>
      </c>
      <c r="P263" s="98">
        <f t="shared" si="236"/>
        <v>344.51246368</v>
      </c>
    </row>
    <row r="264" spans="1:16" ht="14.1" x14ac:dyDescent="0.3">
      <c r="A264" s="94">
        <f>IF(D264=0,"",1+MAX(A$12:A263))</f>
        <v>182</v>
      </c>
      <c r="B264" s="31"/>
      <c r="C264" s="59" t="s">
        <v>316</v>
      </c>
      <c r="D264" s="28">
        <f>D258*13.333</f>
        <v>373.32400000000001</v>
      </c>
      <c r="E264" s="28" t="s">
        <v>67</v>
      </c>
      <c r="F264" s="96">
        <v>0.1</v>
      </c>
      <c r="G264" s="97">
        <f t="shared" si="231"/>
        <v>410.65640000000002</v>
      </c>
      <c r="H264" s="97"/>
      <c r="I264" s="98"/>
      <c r="J264" s="97"/>
      <c r="K264" s="98"/>
      <c r="L264" s="98"/>
      <c r="M264" s="98"/>
      <c r="N264" s="98"/>
      <c r="O264" s="98"/>
      <c r="P264" s="98"/>
    </row>
    <row r="265" spans="1:16" ht="14.1" x14ac:dyDescent="0.3">
      <c r="A265" s="94">
        <f>IF(D265=0,"",1+MAX(A$12:A264))</f>
        <v>183</v>
      </c>
      <c r="B265" s="31"/>
      <c r="C265" s="118" t="s">
        <v>136</v>
      </c>
      <c r="D265" s="28">
        <f>ROUNDUP(D264/32,0)</f>
        <v>12</v>
      </c>
      <c r="E265" s="28" t="s">
        <v>306</v>
      </c>
      <c r="F265" s="96">
        <v>0</v>
      </c>
      <c r="G265" s="97">
        <f t="shared" si="231"/>
        <v>12</v>
      </c>
      <c r="H265" s="97">
        <v>0.48</v>
      </c>
      <c r="I265" s="98">
        <v>59.89</v>
      </c>
      <c r="J265" s="97">
        <f t="shared" ref="J265:J269" si="239">H265*G265</f>
        <v>5.76</v>
      </c>
      <c r="K265" s="98">
        <f t="shared" ref="K265:K269" si="240">I265*J265</f>
        <v>344.96639999999996</v>
      </c>
      <c r="L265" s="98">
        <v>17.78</v>
      </c>
      <c r="M265" s="98">
        <f t="shared" ref="M265:M269" si="241">L265*G265</f>
        <v>213.36</v>
      </c>
      <c r="N265" s="98">
        <v>0</v>
      </c>
      <c r="O265" s="98">
        <f t="shared" ref="O265:O269" si="242">N265*G265</f>
        <v>0</v>
      </c>
      <c r="P265" s="98">
        <f t="shared" ref="P265:P269" si="243">IF(D265="","",(K265+M265+O265))</f>
        <v>558.32639999999992</v>
      </c>
    </row>
    <row r="266" spans="1:16" ht="14.1" x14ac:dyDescent="0.3">
      <c r="A266" s="94">
        <f>IF(D266=0,"",1+MAX(A$12:A265))</f>
        <v>184</v>
      </c>
      <c r="B266" s="31"/>
      <c r="C266" s="118" t="s">
        <v>137</v>
      </c>
      <c r="D266" s="28">
        <f>ROUNDUP(D265*24/500,0)</f>
        <v>1</v>
      </c>
      <c r="E266" s="28" t="s">
        <v>307</v>
      </c>
      <c r="F266" s="96">
        <v>0</v>
      </c>
      <c r="G266" s="97">
        <f t="shared" si="231"/>
        <v>1</v>
      </c>
      <c r="H266" s="97">
        <v>5</v>
      </c>
      <c r="I266" s="98">
        <v>59.89</v>
      </c>
      <c r="J266" s="97">
        <f t="shared" si="239"/>
        <v>5</v>
      </c>
      <c r="K266" s="98">
        <f t="shared" si="240"/>
        <v>299.45</v>
      </c>
      <c r="L266" s="98">
        <v>16.25</v>
      </c>
      <c r="M266" s="98">
        <f t="shared" si="241"/>
        <v>16.25</v>
      </c>
      <c r="N266" s="98">
        <v>0</v>
      </c>
      <c r="O266" s="98">
        <f t="shared" si="242"/>
        <v>0</v>
      </c>
      <c r="P266" s="98">
        <f t="shared" si="243"/>
        <v>315.7</v>
      </c>
    </row>
    <row r="267" spans="1:16" ht="14.1" x14ac:dyDescent="0.3">
      <c r="A267" s="94">
        <f>IF(D267=0,"",1+MAX(A$12:A266))</f>
        <v>185</v>
      </c>
      <c r="B267" s="31"/>
      <c r="C267" s="118" t="s">
        <v>138</v>
      </c>
      <c r="D267" s="28">
        <f>ROUNDUP(D264*0.053,0)</f>
        <v>20</v>
      </c>
      <c r="E267" s="28" t="s">
        <v>308</v>
      </c>
      <c r="F267" s="96">
        <v>0.1</v>
      </c>
      <c r="G267" s="97">
        <f t="shared" si="231"/>
        <v>22</v>
      </c>
      <c r="H267" s="97">
        <v>0.22</v>
      </c>
      <c r="I267" s="98">
        <v>59.89</v>
      </c>
      <c r="J267" s="97">
        <f t="shared" si="239"/>
        <v>4.84</v>
      </c>
      <c r="K267" s="98">
        <f t="shared" si="240"/>
        <v>289.86759999999998</v>
      </c>
      <c r="L267" s="98">
        <v>0.5</v>
      </c>
      <c r="M267" s="98">
        <f t="shared" si="241"/>
        <v>11</v>
      </c>
      <c r="N267" s="98">
        <v>0</v>
      </c>
      <c r="O267" s="98">
        <f t="shared" si="242"/>
        <v>0</v>
      </c>
      <c r="P267" s="98">
        <f t="shared" si="243"/>
        <v>300.86759999999998</v>
      </c>
    </row>
    <row r="268" spans="1:16" ht="14.1" x14ac:dyDescent="0.3">
      <c r="A268" s="94">
        <f>IF(D268=0,"",1+MAX(A$12:A267))</f>
        <v>186</v>
      </c>
      <c r="B268" s="31"/>
      <c r="C268" s="118" t="s">
        <v>139</v>
      </c>
      <c r="D268" s="28">
        <f>ROUNDUP(D264*1.33,0)</f>
        <v>497</v>
      </c>
      <c r="E268" s="28" t="s">
        <v>70</v>
      </c>
      <c r="F268" s="96">
        <v>0</v>
      </c>
      <c r="G268" s="97">
        <f t="shared" si="231"/>
        <v>497</v>
      </c>
      <c r="H268" s="97">
        <v>2E-3</v>
      </c>
      <c r="I268" s="98">
        <v>59.89</v>
      </c>
      <c r="J268" s="97">
        <f t="shared" si="239"/>
        <v>0.99399999999999999</v>
      </c>
      <c r="K268" s="98">
        <f t="shared" si="240"/>
        <v>59.530659999999997</v>
      </c>
      <c r="L268" s="98">
        <v>0.06</v>
      </c>
      <c r="M268" s="98">
        <f t="shared" si="241"/>
        <v>29.82</v>
      </c>
      <c r="N268" s="98">
        <v>0</v>
      </c>
      <c r="O268" s="98">
        <f t="shared" si="242"/>
        <v>0</v>
      </c>
      <c r="P268" s="98">
        <f t="shared" si="243"/>
        <v>89.350660000000005</v>
      </c>
    </row>
    <row r="269" spans="1:16" ht="14.1" x14ac:dyDescent="0.3">
      <c r="A269" s="94">
        <f>IF(D269=0,"",1+MAX(A$12:A268))</f>
        <v>187</v>
      </c>
      <c r="B269" s="31"/>
      <c r="C269" s="59" t="s">
        <v>309</v>
      </c>
      <c r="D269" s="28">
        <f>D258*2</f>
        <v>56</v>
      </c>
      <c r="E269" s="28" t="s">
        <v>71</v>
      </c>
      <c r="F269" s="96">
        <v>0.1</v>
      </c>
      <c r="G269" s="97">
        <f t="shared" si="231"/>
        <v>61.6</v>
      </c>
      <c r="H269" s="97">
        <v>2.5000000000000001E-2</v>
      </c>
      <c r="I269" s="98">
        <v>59.89</v>
      </c>
      <c r="J269" s="97">
        <f t="shared" si="239"/>
        <v>1.54</v>
      </c>
      <c r="K269" s="98">
        <f t="shared" si="240"/>
        <v>92.23060000000001</v>
      </c>
      <c r="L269" s="98">
        <v>0.5</v>
      </c>
      <c r="M269" s="98">
        <f t="shared" si="241"/>
        <v>30.8</v>
      </c>
      <c r="N269" s="98">
        <v>0</v>
      </c>
      <c r="O269" s="98">
        <f t="shared" si="242"/>
        <v>0</v>
      </c>
      <c r="P269" s="98">
        <f t="shared" si="243"/>
        <v>123.03060000000001</v>
      </c>
    </row>
    <row r="270" spans="1:16" ht="14.1" x14ac:dyDescent="0.3">
      <c r="A270" s="94" t="str">
        <f>IF(D270=0,"",1+MAX(A$12:A269))</f>
        <v/>
      </c>
      <c r="B270" s="31"/>
      <c r="C270" s="59"/>
      <c r="D270" s="28"/>
      <c r="E270" s="28"/>
      <c r="F270" s="96"/>
      <c r="G270" s="97"/>
      <c r="H270" s="97"/>
      <c r="I270" s="98"/>
      <c r="J270" s="97"/>
      <c r="K270" s="98"/>
      <c r="L270" s="98"/>
      <c r="M270" s="98"/>
      <c r="N270" s="98"/>
      <c r="O270" s="98"/>
      <c r="P270" s="98"/>
    </row>
    <row r="271" spans="1:16" ht="14.1" x14ac:dyDescent="0.3">
      <c r="A271" s="94">
        <f>IF(D271=0,"",1+MAX(A$12:A270))</f>
        <v>188</v>
      </c>
      <c r="B271" s="31"/>
      <c r="C271" s="140" t="s">
        <v>310</v>
      </c>
      <c r="D271" s="29">
        <v>159</v>
      </c>
      <c r="E271" s="29" t="s">
        <v>71</v>
      </c>
      <c r="F271" s="96"/>
      <c r="G271" s="97"/>
      <c r="H271" s="97"/>
      <c r="I271" s="98"/>
      <c r="J271" s="97"/>
      <c r="K271" s="98"/>
      <c r="L271" s="98"/>
      <c r="M271" s="98"/>
      <c r="N271" s="98"/>
      <c r="O271" s="98"/>
      <c r="P271" s="98"/>
    </row>
    <row r="272" spans="1:16" ht="14.1" x14ac:dyDescent="0.3">
      <c r="A272" s="94">
        <f>IF(D272=0,"",1+MAX(A$12:A271))</f>
        <v>189</v>
      </c>
      <c r="B272" s="31"/>
      <c r="C272" s="59" t="s">
        <v>311</v>
      </c>
      <c r="D272" s="28">
        <f>(D271/1.33)*13.33</f>
        <v>1593.5864661654136</v>
      </c>
      <c r="E272" s="28" t="s">
        <v>71</v>
      </c>
      <c r="F272" s="96">
        <v>0.1</v>
      </c>
      <c r="G272" s="97">
        <f t="shared" si="231"/>
        <v>1752.945112781955</v>
      </c>
      <c r="H272" s="97">
        <v>2.4E-2</v>
      </c>
      <c r="I272" s="98">
        <v>59.89</v>
      </c>
      <c r="J272" s="97">
        <f t="shared" ref="J272:J276" si="244">H272*G272</f>
        <v>42.070682706766924</v>
      </c>
      <c r="K272" s="98">
        <f t="shared" ref="K272:K276" si="245">I272*J272</f>
        <v>2519.6131873082709</v>
      </c>
      <c r="L272" s="98">
        <v>1.67</v>
      </c>
      <c r="M272" s="98">
        <f t="shared" ref="M272:M276" si="246">L272*G272</f>
        <v>2927.4183383458649</v>
      </c>
      <c r="N272" s="98">
        <v>0</v>
      </c>
      <c r="O272" s="98">
        <f t="shared" ref="O272:O276" si="247">N272*G272</f>
        <v>0</v>
      </c>
      <c r="P272" s="98">
        <f t="shared" ref="P272:P276" si="248">IF(D272="","",(K272+M272+O272))</f>
        <v>5447.0315256541362</v>
      </c>
    </row>
    <row r="273" spans="1:16" ht="14.1" x14ac:dyDescent="0.3">
      <c r="A273" s="94">
        <f>IF(D273=0,"",1+MAX(A$12:A272))</f>
        <v>190</v>
      </c>
      <c r="B273" s="31"/>
      <c r="C273" s="59" t="s">
        <v>312</v>
      </c>
      <c r="D273" s="28">
        <f>D271*2</f>
        <v>318</v>
      </c>
      <c r="E273" s="28" t="s">
        <v>71</v>
      </c>
      <c r="F273" s="96">
        <v>0.1</v>
      </c>
      <c r="G273" s="97">
        <f t="shared" si="231"/>
        <v>349.8</v>
      </c>
      <c r="H273" s="97">
        <v>2.4E-2</v>
      </c>
      <c r="I273" s="98">
        <v>59.89</v>
      </c>
      <c r="J273" s="97">
        <f t="shared" si="244"/>
        <v>8.3952000000000009</v>
      </c>
      <c r="K273" s="98">
        <f t="shared" si="245"/>
        <v>502.78852800000004</v>
      </c>
      <c r="L273" s="98">
        <v>1.67</v>
      </c>
      <c r="M273" s="98">
        <f t="shared" si="246"/>
        <v>584.16599999999994</v>
      </c>
      <c r="N273" s="98">
        <v>0</v>
      </c>
      <c r="O273" s="98">
        <f t="shared" si="247"/>
        <v>0</v>
      </c>
      <c r="P273" s="98">
        <f t="shared" si="248"/>
        <v>1086.954528</v>
      </c>
    </row>
    <row r="274" spans="1:16" ht="14.1" x14ac:dyDescent="0.3">
      <c r="A274" s="94">
        <f>IF(D274=0,"",1+MAX(A$12:A273))</f>
        <v>191</v>
      </c>
      <c r="B274" s="31"/>
      <c r="C274" s="59" t="s">
        <v>313</v>
      </c>
      <c r="D274" s="28">
        <f>D271</f>
        <v>159</v>
      </c>
      <c r="E274" s="28" t="s">
        <v>71</v>
      </c>
      <c r="F274" s="96">
        <v>0.1</v>
      </c>
      <c r="G274" s="97">
        <f t="shared" si="231"/>
        <v>174.9</v>
      </c>
      <c r="H274" s="97">
        <v>2.4E-2</v>
      </c>
      <c r="I274" s="98">
        <v>59.89</v>
      </c>
      <c r="J274" s="97">
        <f t="shared" si="244"/>
        <v>4.1976000000000004</v>
      </c>
      <c r="K274" s="98">
        <f t="shared" si="245"/>
        <v>251.39426400000002</v>
      </c>
      <c r="L274" s="98">
        <v>1.67</v>
      </c>
      <c r="M274" s="98">
        <f t="shared" si="246"/>
        <v>292.08299999999997</v>
      </c>
      <c r="N274" s="98">
        <v>0</v>
      </c>
      <c r="O274" s="98">
        <f t="shared" si="247"/>
        <v>0</v>
      </c>
      <c r="P274" s="98">
        <f t="shared" si="248"/>
        <v>543.47726399999999</v>
      </c>
    </row>
    <row r="275" spans="1:16" ht="14.1" x14ac:dyDescent="0.3">
      <c r="A275" s="94">
        <f>IF(D275=0,"",1+MAX(A$12:A274))</f>
        <v>192</v>
      </c>
      <c r="B275" s="31"/>
      <c r="C275" s="59" t="s">
        <v>314</v>
      </c>
      <c r="D275" s="28">
        <f>D271*13.33</f>
        <v>2119.4699999999998</v>
      </c>
      <c r="E275" s="28" t="s">
        <v>67</v>
      </c>
      <c r="F275" s="96">
        <v>0.1</v>
      </c>
      <c r="G275" s="97">
        <f t="shared" si="231"/>
        <v>2331.4169999999999</v>
      </c>
      <c r="H275" s="97">
        <v>1.2E-2</v>
      </c>
      <c r="I275" s="98">
        <v>59.89</v>
      </c>
      <c r="J275" s="97">
        <f t="shared" si="244"/>
        <v>27.977004000000001</v>
      </c>
      <c r="K275" s="98">
        <f t="shared" si="245"/>
        <v>1675.5427695600001</v>
      </c>
      <c r="L275" s="98">
        <f>57.98/32</f>
        <v>1.8118749999999999</v>
      </c>
      <c r="M275" s="98">
        <f t="shared" si="246"/>
        <v>4224.2361768749997</v>
      </c>
      <c r="N275" s="98">
        <v>0</v>
      </c>
      <c r="O275" s="98">
        <f t="shared" si="247"/>
        <v>0</v>
      </c>
      <c r="P275" s="98">
        <f t="shared" si="248"/>
        <v>5899.7789464349999</v>
      </c>
    </row>
    <row r="276" spans="1:16" ht="14.1" x14ac:dyDescent="0.3">
      <c r="A276" s="94">
        <f>IF(D276=0,"",1+MAX(A$12:A275))</f>
        <v>193</v>
      </c>
      <c r="B276" s="31"/>
      <c r="C276" s="59" t="s">
        <v>315</v>
      </c>
      <c r="D276" s="28">
        <f>D271*13.33*2</f>
        <v>4238.9399999999996</v>
      </c>
      <c r="E276" s="28" t="s">
        <v>67</v>
      </c>
      <c r="F276" s="96">
        <v>0.1</v>
      </c>
      <c r="G276" s="97">
        <f t="shared" si="231"/>
        <v>4662.8339999999998</v>
      </c>
      <c r="H276" s="97">
        <v>4.0000000000000001E-3</v>
      </c>
      <c r="I276" s="98">
        <v>59.89</v>
      </c>
      <c r="J276" s="97">
        <f t="shared" si="244"/>
        <v>18.651336000000001</v>
      </c>
      <c r="K276" s="98">
        <f t="shared" si="245"/>
        <v>1117.02851304</v>
      </c>
      <c r="L276" s="98">
        <v>0.18</v>
      </c>
      <c r="M276" s="98">
        <f t="shared" si="246"/>
        <v>839.31011999999998</v>
      </c>
      <c r="N276" s="98">
        <v>0</v>
      </c>
      <c r="O276" s="98">
        <f t="shared" si="247"/>
        <v>0</v>
      </c>
      <c r="P276" s="98">
        <f t="shared" si="248"/>
        <v>1956.3386330399999</v>
      </c>
    </row>
    <row r="277" spans="1:16" ht="14.1" x14ac:dyDescent="0.3">
      <c r="A277" s="94">
        <f>IF(D277=0,"",1+MAX(A$12:A276))</f>
        <v>194</v>
      </c>
      <c r="B277" s="31"/>
      <c r="C277" s="59" t="s">
        <v>316</v>
      </c>
      <c r="D277" s="28">
        <f>D271*13.333</f>
        <v>2119.9470000000001</v>
      </c>
      <c r="E277" s="28" t="s">
        <v>67</v>
      </c>
      <c r="F277" s="96">
        <v>0.1</v>
      </c>
      <c r="G277" s="97">
        <f t="shared" si="231"/>
        <v>2331.9417000000003</v>
      </c>
      <c r="H277" s="97"/>
      <c r="I277" s="98"/>
      <c r="J277" s="97"/>
      <c r="K277" s="98"/>
      <c r="L277" s="98"/>
      <c r="M277" s="98"/>
      <c r="N277" s="98"/>
      <c r="O277" s="98"/>
      <c r="P277" s="98"/>
    </row>
    <row r="278" spans="1:16" ht="14.1" x14ac:dyDescent="0.3">
      <c r="A278" s="94">
        <f>IF(D278=0,"",1+MAX(A$12:A277))</f>
        <v>195</v>
      </c>
      <c r="B278" s="31"/>
      <c r="C278" s="118" t="s">
        <v>136</v>
      </c>
      <c r="D278" s="28">
        <f>ROUNDUP(D277/32,0)</f>
        <v>67</v>
      </c>
      <c r="E278" s="28" t="s">
        <v>306</v>
      </c>
      <c r="F278" s="96">
        <v>0</v>
      </c>
      <c r="G278" s="97">
        <f t="shared" si="231"/>
        <v>67</v>
      </c>
      <c r="H278" s="97">
        <v>0.48</v>
      </c>
      <c r="I278" s="98">
        <v>59.89</v>
      </c>
      <c r="J278" s="97">
        <f t="shared" ref="J278:J282" si="249">H278*G278</f>
        <v>32.159999999999997</v>
      </c>
      <c r="K278" s="98">
        <f t="shared" ref="K278:K282" si="250">I278*J278</f>
        <v>1926.0623999999998</v>
      </c>
      <c r="L278" s="98">
        <v>17.78</v>
      </c>
      <c r="M278" s="98">
        <f t="shared" ref="M278:M282" si="251">L278*G278</f>
        <v>1191.26</v>
      </c>
      <c r="N278" s="98">
        <v>0</v>
      </c>
      <c r="O278" s="98">
        <f t="shared" ref="O278:O282" si="252">N278*G278</f>
        <v>0</v>
      </c>
      <c r="P278" s="98">
        <f t="shared" ref="P278:P282" si="253">IF(D278="","",(K278+M278+O278))</f>
        <v>3117.3224</v>
      </c>
    </row>
    <row r="279" spans="1:16" ht="14.1" x14ac:dyDescent="0.3">
      <c r="A279" s="94">
        <f>IF(D279=0,"",1+MAX(A$12:A278))</f>
        <v>196</v>
      </c>
      <c r="B279" s="31"/>
      <c r="C279" s="118" t="s">
        <v>137</v>
      </c>
      <c r="D279" s="28">
        <f>ROUNDUP(D278*24/500,0)</f>
        <v>4</v>
      </c>
      <c r="E279" s="28" t="s">
        <v>307</v>
      </c>
      <c r="F279" s="96">
        <v>0</v>
      </c>
      <c r="G279" s="97">
        <f t="shared" si="231"/>
        <v>4</v>
      </c>
      <c r="H279" s="97">
        <v>5</v>
      </c>
      <c r="I279" s="98">
        <v>59.89</v>
      </c>
      <c r="J279" s="97">
        <f t="shared" si="249"/>
        <v>20</v>
      </c>
      <c r="K279" s="98">
        <f t="shared" si="250"/>
        <v>1197.8</v>
      </c>
      <c r="L279" s="98">
        <v>16.25</v>
      </c>
      <c r="M279" s="98">
        <f t="shared" si="251"/>
        <v>65</v>
      </c>
      <c r="N279" s="98">
        <v>0</v>
      </c>
      <c r="O279" s="98">
        <f t="shared" si="252"/>
        <v>0</v>
      </c>
      <c r="P279" s="98">
        <f t="shared" si="253"/>
        <v>1262.8</v>
      </c>
    </row>
    <row r="280" spans="1:16" ht="14.1" x14ac:dyDescent="0.3">
      <c r="A280" s="94">
        <f>IF(D280=0,"",1+MAX(A$12:A279))</f>
        <v>197</v>
      </c>
      <c r="B280" s="31"/>
      <c r="C280" s="118" t="s">
        <v>138</v>
      </c>
      <c r="D280" s="28">
        <f>ROUNDUP(D277*0.053,0)</f>
        <v>113</v>
      </c>
      <c r="E280" s="28" t="s">
        <v>308</v>
      </c>
      <c r="F280" s="96">
        <v>0.1</v>
      </c>
      <c r="G280" s="97">
        <f t="shared" si="231"/>
        <v>124.3</v>
      </c>
      <c r="H280" s="97">
        <v>0.22</v>
      </c>
      <c r="I280" s="98">
        <v>59.89</v>
      </c>
      <c r="J280" s="97">
        <f t="shared" si="249"/>
        <v>27.346</v>
      </c>
      <c r="K280" s="98">
        <f t="shared" si="250"/>
        <v>1637.7519400000001</v>
      </c>
      <c r="L280" s="98">
        <v>0.5</v>
      </c>
      <c r="M280" s="98">
        <f t="shared" si="251"/>
        <v>62.15</v>
      </c>
      <c r="N280" s="98">
        <v>0</v>
      </c>
      <c r="O280" s="98">
        <f t="shared" si="252"/>
        <v>0</v>
      </c>
      <c r="P280" s="98">
        <f t="shared" si="253"/>
        <v>1699.9019400000002</v>
      </c>
    </row>
    <row r="281" spans="1:16" ht="14.1" x14ac:dyDescent="0.3">
      <c r="A281" s="94">
        <f>IF(D281=0,"",1+MAX(A$12:A280))</f>
        <v>198</v>
      </c>
      <c r="B281" s="31"/>
      <c r="C281" s="118" t="s">
        <v>139</v>
      </c>
      <c r="D281" s="28">
        <f>ROUNDUP(D277*1.33,0)</f>
        <v>2820</v>
      </c>
      <c r="E281" s="28" t="s">
        <v>70</v>
      </c>
      <c r="F281" s="96">
        <v>0</v>
      </c>
      <c r="G281" s="97">
        <f t="shared" si="231"/>
        <v>2820</v>
      </c>
      <c r="H281" s="97">
        <v>2E-3</v>
      </c>
      <c r="I281" s="98">
        <v>59.89</v>
      </c>
      <c r="J281" s="97">
        <f t="shared" si="249"/>
        <v>5.64</v>
      </c>
      <c r="K281" s="98">
        <f t="shared" si="250"/>
        <v>337.77959999999996</v>
      </c>
      <c r="L281" s="98">
        <v>0.06</v>
      </c>
      <c r="M281" s="98">
        <f t="shared" si="251"/>
        <v>169.2</v>
      </c>
      <c r="N281" s="98">
        <v>0</v>
      </c>
      <c r="O281" s="98">
        <f t="shared" si="252"/>
        <v>0</v>
      </c>
      <c r="P281" s="98">
        <f t="shared" si="253"/>
        <v>506.97959999999995</v>
      </c>
    </row>
    <row r="282" spans="1:16" ht="14.1" x14ac:dyDescent="0.3">
      <c r="A282" s="94">
        <f>IF(D282=0,"",1+MAX(A$12:A281))</f>
        <v>199</v>
      </c>
      <c r="B282" s="31"/>
      <c r="C282" s="59" t="s">
        <v>309</v>
      </c>
      <c r="D282" s="28">
        <f>D271*2</f>
        <v>318</v>
      </c>
      <c r="E282" s="28" t="s">
        <v>71</v>
      </c>
      <c r="F282" s="96">
        <v>0.1</v>
      </c>
      <c r="G282" s="97">
        <f t="shared" si="231"/>
        <v>349.8</v>
      </c>
      <c r="H282" s="97">
        <v>2.5000000000000001E-2</v>
      </c>
      <c r="I282" s="98">
        <v>59.89</v>
      </c>
      <c r="J282" s="97">
        <f t="shared" si="249"/>
        <v>8.745000000000001</v>
      </c>
      <c r="K282" s="98">
        <f t="shared" si="250"/>
        <v>523.73805000000004</v>
      </c>
      <c r="L282" s="98">
        <v>0.5</v>
      </c>
      <c r="M282" s="98">
        <f t="shared" si="251"/>
        <v>174.9</v>
      </c>
      <c r="N282" s="98">
        <v>0</v>
      </c>
      <c r="O282" s="98">
        <f t="shared" si="252"/>
        <v>0</v>
      </c>
      <c r="P282" s="98">
        <f t="shared" si="253"/>
        <v>698.63805000000002</v>
      </c>
    </row>
    <row r="283" spans="1:16" ht="14.1" x14ac:dyDescent="0.3">
      <c r="A283" s="94" t="str">
        <f>IF(D283=0,"",1+MAX(A$12:A282))</f>
        <v/>
      </c>
      <c r="B283" s="31"/>
      <c r="C283" s="59"/>
      <c r="D283" s="28"/>
      <c r="E283" s="28"/>
      <c r="F283" s="96"/>
      <c r="G283" s="97"/>
      <c r="H283" s="97"/>
      <c r="I283" s="98"/>
      <c r="J283" s="97"/>
      <c r="K283" s="98"/>
      <c r="L283" s="98"/>
      <c r="M283" s="98"/>
      <c r="N283" s="98"/>
      <c r="O283" s="98"/>
      <c r="P283" s="98"/>
    </row>
    <row r="284" spans="1:16" ht="14.1" x14ac:dyDescent="0.3">
      <c r="A284" s="94">
        <f>IF(D284=0,"",1+MAX(A$12:A283))</f>
        <v>200</v>
      </c>
      <c r="B284" s="31"/>
      <c r="C284" s="140" t="s">
        <v>317</v>
      </c>
      <c r="D284" s="29">
        <v>7</v>
      </c>
      <c r="E284" s="29" t="s">
        <v>71</v>
      </c>
      <c r="F284" s="96"/>
      <c r="G284" s="97"/>
      <c r="H284" s="97"/>
      <c r="I284" s="98"/>
      <c r="J284" s="97"/>
      <c r="K284" s="98"/>
      <c r="L284" s="98"/>
      <c r="M284" s="98"/>
      <c r="N284" s="98"/>
      <c r="O284" s="98"/>
      <c r="P284" s="98"/>
    </row>
    <row r="285" spans="1:16" ht="14.1" x14ac:dyDescent="0.3">
      <c r="A285" s="94">
        <f>IF(D285=0,"",1+MAX(A$12:A284))</f>
        <v>201</v>
      </c>
      <c r="B285" s="31"/>
      <c r="C285" s="59" t="s">
        <v>311</v>
      </c>
      <c r="D285" s="28">
        <f>(D284/1.33)*13.33</f>
        <v>70.157894736842096</v>
      </c>
      <c r="E285" s="28" t="s">
        <v>71</v>
      </c>
      <c r="F285" s="96">
        <v>0.1</v>
      </c>
      <c r="G285" s="97">
        <f t="shared" si="231"/>
        <v>77.173684210526304</v>
      </c>
      <c r="H285" s="97">
        <v>2.4E-2</v>
      </c>
      <c r="I285" s="98">
        <v>59.89</v>
      </c>
      <c r="J285" s="97">
        <f t="shared" ref="J285:J289" si="254">H285*G285</f>
        <v>1.8521684210526312</v>
      </c>
      <c r="K285" s="98">
        <f t="shared" ref="K285:K289" si="255">I285*J285</f>
        <v>110.92636673684208</v>
      </c>
      <c r="L285" s="98">
        <v>1.67</v>
      </c>
      <c r="M285" s="98">
        <f t="shared" ref="M285:M289" si="256">L285*G285</f>
        <v>128.88005263157893</v>
      </c>
      <c r="N285" s="98">
        <v>0</v>
      </c>
      <c r="O285" s="98">
        <f t="shared" ref="O285:O289" si="257">N285*G285</f>
        <v>0</v>
      </c>
      <c r="P285" s="98">
        <f t="shared" ref="P285:P289" si="258">IF(D285="","",(K285+M285+O285))</f>
        <v>239.80641936842102</v>
      </c>
    </row>
    <row r="286" spans="1:16" ht="14.1" x14ac:dyDescent="0.3">
      <c r="A286" s="94">
        <f>IF(D286=0,"",1+MAX(A$12:A285))</f>
        <v>202</v>
      </c>
      <c r="B286" s="31"/>
      <c r="C286" s="59" t="s">
        <v>312</v>
      </c>
      <c r="D286" s="28">
        <f>D284*2</f>
        <v>14</v>
      </c>
      <c r="E286" s="28" t="s">
        <v>71</v>
      </c>
      <c r="F286" s="96">
        <v>0.1</v>
      </c>
      <c r="G286" s="97">
        <f t="shared" si="231"/>
        <v>15.4</v>
      </c>
      <c r="H286" s="97">
        <v>2.4E-2</v>
      </c>
      <c r="I286" s="98">
        <v>59.89</v>
      </c>
      <c r="J286" s="97">
        <f t="shared" si="254"/>
        <v>0.36960000000000004</v>
      </c>
      <c r="K286" s="98">
        <f t="shared" si="255"/>
        <v>22.135344000000003</v>
      </c>
      <c r="L286" s="98">
        <v>1.67</v>
      </c>
      <c r="M286" s="98">
        <f t="shared" si="256"/>
        <v>25.718</v>
      </c>
      <c r="N286" s="98">
        <v>0</v>
      </c>
      <c r="O286" s="98">
        <f t="shared" si="257"/>
        <v>0</v>
      </c>
      <c r="P286" s="98">
        <f t="shared" si="258"/>
        <v>47.853344000000007</v>
      </c>
    </row>
    <row r="287" spans="1:16" ht="14.1" x14ac:dyDescent="0.3">
      <c r="A287" s="94">
        <f>IF(D287=0,"",1+MAX(A$12:A286))</f>
        <v>203</v>
      </c>
      <c r="B287" s="31"/>
      <c r="C287" s="59" t="s">
        <v>313</v>
      </c>
      <c r="D287" s="28">
        <f>D284</f>
        <v>7</v>
      </c>
      <c r="E287" s="28" t="s">
        <v>71</v>
      </c>
      <c r="F287" s="96">
        <v>0.1</v>
      </c>
      <c r="G287" s="97">
        <f t="shared" si="231"/>
        <v>7.7</v>
      </c>
      <c r="H287" s="97">
        <v>2.4E-2</v>
      </c>
      <c r="I287" s="98">
        <v>59.89</v>
      </c>
      <c r="J287" s="97">
        <f t="shared" si="254"/>
        <v>0.18480000000000002</v>
      </c>
      <c r="K287" s="98">
        <f t="shared" si="255"/>
        <v>11.067672000000002</v>
      </c>
      <c r="L287" s="98">
        <v>1.67</v>
      </c>
      <c r="M287" s="98">
        <f t="shared" si="256"/>
        <v>12.859</v>
      </c>
      <c r="N287" s="98">
        <v>0</v>
      </c>
      <c r="O287" s="98">
        <f t="shared" si="257"/>
        <v>0</v>
      </c>
      <c r="P287" s="98">
        <f t="shared" si="258"/>
        <v>23.926672000000003</v>
      </c>
    </row>
    <row r="288" spans="1:16" ht="14.1" x14ac:dyDescent="0.3">
      <c r="A288" s="94">
        <f>IF(D288=0,"",1+MAX(A$12:A287))</f>
        <v>204</v>
      </c>
      <c r="B288" s="31"/>
      <c r="C288" s="59" t="s">
        <v>314</v>
      </c>
      <c r="D288" s="28">
        <f>D284*13.33</f>
        <v>93.31</v>
      </c>
      <c r="E288" s="28" t="s">
        <v>67</v>
      </c>
      <c r="F288" s="96">
        <v>0.1</v>
      </c>
      <c r="G288" s="97">
        <f t="shared" si="231"/>
        <v>102.64100000000001</v>
      </c>
      <c r="H288" s="97">
        <v>1.2E-2</v>
      </c>
      <c r="I288" s="98">
        <v>59.89</v>
      </c>
      <c r="J288" s="97">
        <f t="shared" si="254"/>
        <v>1.231692</v>
      </c>
      <c r="K288" s="98">
        <f t="shared" si="255"/>
        <v>73.766033879999995</v>
      </c>
      <c r="L288" s="98">
        <f>57.98/32</f>
        <v>1.8118749999999999</v>
      </c>
      <c r="M288" s="98">
        <f t="shared" si="256"/>
        <v>185.972661875</v>
      </c>
      <c r="N288" s="98">
        <v>0</v>
      </c>
      <c r="O288" s="98">
        <f t="shared" si="257"/>
        <v>0</v>
      </c>
      <c r="P288" s="98">
        <f t="shared" si="258"/>
        <v>259.73869575499998</v>
      </c>
    </row>
    <row r="289" spans="1:16" ht="14.1" x14ac:dyDescent="0.3">
      <c r="A289" s="94">
        <f>IF(D289=0,"",1+MAX(A$12:A288))</f>
        <v>205</v>
      </c>
      <c r="B289" s="31"/>
      <c r="C289" s="59" t="s">
        <v>315</v>
      </c>
      <c r="D289" s="28">
        <f>D284*13.33*2</f>
        <v>186.62</v>
      </c>
      <c r="E289" s="28" t="s">
        <v>67</v>
      </c>
      <c r="F289" s="96">
        <v>0.1</v>
      </c>
      <c r="G289" s="97">
        <f t="shared" si="231"/>
        <v>205.28200000000001</v>
      </c>
      <c r="H289" s="97">
        <v>4.0000000000000001E-3</v>
      </c>
      <c r="I289" s="98">
        <v>59.89</v>
      </c>
      <c r="J289" s="97">
        <f t="shared" si="254"/>
        <v>0.82112800000000008</v>
      </c>
      <c r="K289" s="98">
        <f t="shared" si="255"/>
        <v>49.177355920000004</v>
      </c>
      <c r="L289" s="98">
        <v>0.18</v>
      </c>
      <c r="M289" s="98">
        <f t="shared" si="256"/>
        <v>36.950760000000002</v>
      </c>
      <c r="N289" s="98">
        <v>0</v>
      </c>
      <c r="O289" s="98">
        <f t="shared" si="257"/>
        <v>0</v>
      </c>
      <c r="P289" s="98">
        <f t="shared" si="258"/>
        <v>86.128115919999999</v>
      </c>
    </row>
    <row r="290" spans="1:16" ht="14.1" x14ac:dyDescent="0.3">
      <c r="A290" s="94">
        <f>IF(D290=0,"",1+MAX(A$12:A289))</f>
        <v>206</v>
      </c>
      <c r="B290" s="31"/>
      <c r="C290" s="59" t="s">
        <v>318</v>
      </c>
      <c r="D290" s="28">
        <f>D284*13.333</f>
        <v>93.331000000000003</v>
      </c>
      <c r="E290" s="28" t="s">
        <v>67</v>
      </c>
      <c r="F290" s="96">
        <v>0.1</v>
      </c>
      <c r="G290" s="97">
        <f t="shared" si="231"/>
        <v>102.6641</v>
      </c>
      <c r="H290" s="97"/>
      <c r="I290" s="98"/>
      <c r="J290" s="97"/>
      <c r="K290" s="98"/>
      <c r="L290" s="98"/>
      <c r="M290" s="98"/>
      <c r="N290" s="98"/>
      <c r="O290" s="98"/>
      <c r="P290" s="98"/>
    </row>
    <row r="291" spans="1:16" ht="14.1" x14ac:dyDescent="0.3">
      <c r="A291" s="94">
        <f>IF(D291=0,"",1+MAX(A$12:A290))</f>
        <v>207</v>
      </c>
      <c r="B291" s="31"/>
      <c r="C291" s="118" t="s">
        <v>136</v>
      </c>
      <c r="D291" s="28">
        <f>ROUNDUP(D290/32,0)</f>
        <v>3</v>
      </c>
      <c r="E291" s="28" t="s">
        <v>306</v>
      </c>
      <c r="F291" s="96">
        <v>0</v>
      </c>
      <c r="G291" s="97">
        <f t="shared" si="231"/>
        <v>3</v>
      </c>
      <c r="H291" s="97">
        <v>0.48</v>
      </c>
      <c r="I291" s="98">
        <v>59.89</v>
      </c>
      <c r="J291" s="97">
        <f t="shared" ref="J291:J295" si="259">H291*G291</f>
        <v>1.44</v>
      </c>
      <c r="K291" s="98">
        <f t="shared" ref="K291:K295" si="260">I291*J291</f>
        <v>86.241599999999991</v>
      </c>
      <c r="L291" s="98">
        <v>23.98</v>
      </c>
      <c r="M291" s="98">
        <f t="shared" ref="M291:M295" si="261">L291*G291</f>
        <v>71.94</v>
      </c>
      <c r="N291" s="98">
        <v>0</v>
      </c>
      <c r="O291" s="98">
        <f t="shared" ref="O291:O295" si="262">N291*G291</f>
        <v>0</v>
      </c>
      <c r="P291" s="98">
        <f t="shared" ref="P291:P295" si="263">IF(D291="","",(K291+M291+O291))</f>
        <v>158.1816</v>
      </c>
    </row>
    <row r="292" spans="1:16" ht="14.1" x14ac:dyDescent="0.3">
      <c r="A292" s="94">
        <f>IF(D292=0,"",1+MAX(A$12:A291))</f>
        <v>208</v>
      </c>
      <c r="B292" s="31"/>
      <c r="C292" s="118" t="s">
        <v>137</v>
      </c>
      <c r="D292" s="28">
        <f>ROUNDUP(D291*24/500,0)</f>
        <v>1</v>
      </c>
      <c r="E292" s="28" t="s">
        <v>307</v>
      </c>
      <c r="F292" s="96">
        <v>0</v>
      </c>
      <c r="G292" s="97">
        <f t="shared" si="231"/>
        <v>1</v>
      </c>
      <c r="H292" s="97">
        <v>5</v>
      </c>
      <c r="I292" s="98">
        <v>59.89</v>
      </c>
      <c r="J292" s="97">
        <f t="shared" si="259"/>
        <v>5</v>
      </c>
      <c r="K292" s="98">
        <f t="shared" si="260"/>
        <v>299.45</v>
      </c>
      <c r="L292" s="98">
        <v>16.25</v>
      </c>
      <c r="M292" s="98">
        <f t="shared" si="261"/>
        <v>16.25</v>
      </c>
      <c r="N292" s="98">
        <v>0</v>
      </c>
      <c r="O292" s="98">
        <f t="shared" si="262"/>
        <v>0</v>
      </c>
      <c r="P292" s="98">
        <f t="shared" si="263"/>
        <v>315.7</v>
      </c>
    </row>
    <row r="293" spans="1:16" ht="14.1" x14ac:dyDescent="0.3">
      <c r="A293" s="94">
        <f>IF(D293=0,"",1+MAX(A$12:A292))</f>
        <v>209</v>
      </c>
      <c r="B293" s="31"/>
      <c r="C293" s="118" t="s">
        <v>138</v>
      </c>
      <c r="D293" s="28">
        <f>ROUNDUP(D290*0.053,0)</f>
        <v>5</v>
      </c>
      <c r="E293" s="28" t="s">
        <v>308</v>
      </c>
      <c r="F293" s="96">
        <v>0.1</v>
      </c>
      <c r="G293" s="97">
        <f t="shared" si="231"/>
        <v>5.5</v>
      </c>
      <c r="H293" s="97">
        <v>0.22</v>
      </c>
      <c r="I293" s="98">
        <v>59.89</v>
      </c>
      <c r="J293" s="97">
        <f t="shared" si="259"/>
        <v>1.21</v>
      </c>
      <c r="K293" s="98">
        <f t="shared" si="260"/>
        <v>72.466899999999995</v>
      </c>
      <c r="L293" s="98">
        <v>0.5</v>
      </c>
      <c r="M293" s="98">
        <f t="shared" si="261"/>
        <v>2.75</v>
      </c>
      <c r="N293" s="98">
        <v>0</v>
      </c>
      <c r="O293" s="98">
        <f t="shared" si="262"/>
        <v>0</v>
      </c>
      <c r="P293" s="98">
        <f t="shared" si="263"/>
        <v>75.216899999999995</v>
      </c>
    </row>
    <row r="294" spans="1:16" ht="14.1" x14ac:dyDescent="0.3">
      <c r="A294" s="94">
        <f>IF(D294=0,"",1+MAX(A$12:A293))</f>
        <v>210</v>
      </c>
      <c r="B294" s="31"/>
      <c r="C294" s="118" t="s">
        <v>139</v>
      </c>
      <c r="D294" s="28">
        <f>ROUNDUP(D290*1.33,0)</f>
        <v>125</v>
      </c>
      <c r="E294" s="28" t="s">
        <v>70</v>
      </c>
      <c r="F294" s="96">
        <v>0</v>
      </c>
      <c r="G294" s="97">
        <f t="shared" si="231"/>
        <v>125</v>
      </c>
      <c r="H294" s="97">
        <v>2E-3</v>
      </c>
      <c r="I294" s="98">
        <v>59.89</v>
      </c>
      <c r="J294" s="97">
        <f t="shared" si="259"/>
        <v>0.25</v>
      </c>
      <c r="K294" s="98">
        <f t="shared" si="260"/>
        <v>14.9725</v>
      </c>
      <c r="L294" s="98">
        <v>0.06</v>
      </c>
      <c r="M294" s="98">
        <f t="shared" si="261"/>
        <v>7.5</v>
      </c>
      <c r="N294" s="98">
        <v>0</v>
      </c>
      <c r="O294" s="98">
        <f t="shared" si="262"/>
        <v>0</v>
      </c>
      <c r="P294" s="98">
        <f t="shared" si="263"/>
        <v>22.4725</v>
      </c>
    </row>
    <row r="295" spans="1:16" ht="14.1" x14ac:dyDescent="0.3">
      <c r="A295" s="94">
        <f>IF(D295=0,"",1+MAX(A$12:A294))</f>
        <v>211</v>
      </c>
      <c r="B295" s="31"/>
      <c r="C295" s="59" t="s">
        <v>309</v>
      </c>
      <c r="D295" s="28">
        <f>D284*2</f>
        <v>14</v>
      </c>
      <c r="E295" s="28" t="s">
        <v>71</v>
      </c>
      <c r="F295" s="96">
        <v>0.1</v>
      </c>
      <c r="G295" s="97">
        <f t="shared" si="231"/>
        <v>15.4</v>
      </c>
      <c r="H295" s="97">
        <v>2.5000000000000001E-2</v>
      </c>
      <c r="I295" s="98">
        <v>59.89</v>
      </c>
      <c r="J295" s="97">
        <f t="shared" si="259"/>
        <v>0.38500000000000001</v>
      </c>
      <c r="K295" s="98">
        <f t="shared" si="260"/>
        <v>23.057650000000002</v>
      </c>
      <c r="L295" s="98">
        <v>0.5</v>
      </c>
      <c r="M295" s="98">
        <f t="shared" si="261"/>
        <v>7.7</v>
      </c>
      <c r="N295" s="98">
        <v>0</v>
      </c>
      <c r="O295" s="98">
        <f t="shared" si="262"/>
        <v>0</v>
      </c>
      <c r="P295" s="98">
        <f t="shared" si="263"/>
        <v>30.757650000000002</v>
      </c>
    </row>
    <row r="296" spans="1:16" ht="14.1" x14ac:dyDescent="0.3">
      <c r="A296" s="94" t="str">
        <f>IF(D296=0,"",1+MAX(A$12:A295))</f>
        <v/>
      </c>
      <c r="B296" s="31"/>
      <c r="C296" s="59"/>
      <c r="D296" s="28"/>
      <c r="E296" s="28"/>
      <c r="F296" s="96"/>
      <c r="G296" s="97"/>
      <c r="H296" s="97"/>
      <c r="I296" s="98"/>
      <c r="J296" s="97"/>
      <c r="K296" s="98"/>
      <c r="L296" s="98"/>
      <c r="M296" s="98"/>
      <c r="N296" s="98"/>
      <c r="O296" s="98"/>
      <c r="P296" s="98"/>
    </row>
    <row r="297" spans="1:16" ht="14.1" x14ac:dyDescent="0.3">
      <c r="A297" s="94">
        <f>IF(D297=0,"",1+MAX(A$12:A296))</f>
        <v>212</v>
      </c>
      <c r="B297" s="31"/>
      <c r="C297" s="140" t="s">
        <v>319</v>
      </c>
      <c r="D297" s="29">
        <v>29</v>
      </c>
      <c r="E297" s="29" t="s">
        <v>71</v>
      </c>
      <c r="F297" s="96"/>
      <c r="G297" s="97"/>
      <c r="H297" s="97"/>
      <c r="I297" s="98"/>
      <c r="J297" s="97"/>
      <c r="K297" s="98"/>
      <c r="L297" s="98"/>
      <c r="M297" s="98"/>
      <c r="N297" s="98"/>
      <c r="O297" s="98"/>
      <c r="P297" s="98"/>
    </row>
    <row r="298" spans="1:16" ht="14.1" x14ac:dyDescent="0.3">
      <c r="A298" s="94">
        <f>IF(D298=0,"",1+MAX(A$12:A297))</f>
        <v>213</v>
      </c>
      <c r="B298" s="31"/>
      <c r="C298" s="59" t="s">
        <v>311</v>
      </c>
      <c r="D298" s="28">
        <f>(D297/1.33)*14</f>
        <v>305.26315789473682</v>
      </c>
      <c r="E298" s="28" t="s">
        <v>71</v>
      </c>
      <c r="F298" s="96">
        <v>0.1</v>
      </c>
      <c r="G298" s="97">
        <f t="shared" si="231"/>
        <v>335.78947368421052</v>
      </c>
      <c r="H298" s="97">
        <v>2.4E-2</v>
      </c>
      <c r="I298" s="98">
        <v>59.89</v>
      </c>
      <c r="J298" s="97">
        <f t="shared" ref="J298:J302" si="264">H298*G298</f>
        <v>8.0589473684210535</v>
      </c>
      <c r="K298" s="98">
        <f t="shared" ref="K298:K302" si="265">I298*J298</f>
        <v>482.65035789473689</v>
      </c>
      <c r="L298" s="98">
        <v>1.67</v>
      </c>
      <c r="M298" s="98">
        <f t="shared" ref="M298:M302" si="266">L298*G298</f>
        <v>560.76842105263154</v>
      </c>
      <c r="N298" s="98">
        <v>0</v>
      </c>
      <c r="O298" s="98">
        <f t="shared" ref="O298:O302" si="267">N298*G298</f>
        <v>0</v>
      </c>
      <c r="P298" s="98">
        <f t="shared" ref="P298:P302" si="268">IF(D298="","",(K298+M298+O298))</f>
        <v>1043.4187789473685</v>
      </c>
    </row>
    <row r="299" spans="1:16" ht="14.1" x14ac:dyDescent="0.3">
      <c r="A299" s="94">
        <f>IF(D299=0,"",1+MAX(A$12:A298))</f>
        <v>214</v>
      </c>
      <c r="B299" s="31"/>
      <c r="C299" s="59" t="s">
        <v>312</v>
      </c>
      <c r="D299" s="28">
        <f>D297*2</f>
        <v>58</v>
      </c>
      <c r="E299" s="28" t="s">
        <v>71</v>
      </c>
      <c r="F299" s="96">
        <v>0.1</v>
      </c>
      <c r="G299" s="97">
        <f t="shared" si="231"/>
        <v>63.8</v>
      </c>
      <c r="H299" s="97">
        <v>2.4E-2</v>
      </c>
      <c r="I299" s="98">
        <v>59.89</v>
      </c>
      <c r="J299" s="97">
        <f t="shared" si="264"/>
        <v>1.5311999999999999</v>
      </c>
      <c r="K299" s="98">
        <f t="shared" si="265"/>
        <v>91.70356799999999</v>
      </c>
      <c r="L299" s="98">
        <v>1.67</v>
      </c>
      <c r="M299" s="98">
        <f t="shared" si="266"/>
        <v>106.54599999999999</v>
      </c>
      <c r="N299" s="98">
        <v>0</v>
      </c>
      <c r="O299" s="98">
        <f t="shared" si="267"/>
        <v>0</v>
      </c>
      <c r="P299" s="98">
        <f t="shared" si="268"/>
        <v>198.24956799999998</v>
      </c>
    </row>
    <row r="300" spans="1:16" ht="14.1" x14ac:dyDescent="0.3">
      <c r="A300" s="94">
        <f>IF(D300=0,"",1+MAX(A$12:A299))</f>
        <v>215</v>
      </c>
      <c r="B300" s="31"/>
      <c r="C300" s="59" t="s">
        <v>313</v>
      </c>
      <c r="D300" s="28">
        <f>D297</f>
        <v>29</v>
      </c>
      <c r="E300" s="28" t="s">
        <v>71</v>
      </c>
      <c r="F300" s="96">
        <v>0.1</v>
      </c>
      <c r="G300" s="97">
        <f t="shared" si="231"/>
        <v>31.9</v>
      </c>
      <c r="H300" s="97">
        <v>2.4E-2</v>
      </c>
      <c r="I300" s="98">
        <v>59.89</v>
      </c>
      <c r="J300" s="97">
        <f t="shared" si="264"/>
        <v>0.76559999999999995</v>
      </c>
      <c r="K300" s="98">
        <f t="shared" si="265"/>
        <v>45.851783999999995</v>
      </c>
      <c r="L300" s="98">
        <v>1.67</v>
      </c>
      <c r="M300" s="98">
        <f t="shared" si="266"/>
        <v>53.272999999999996</v>
      </c>
      <c r="N300" s="98">
        <v>0</v>
      </c>
      <c r="O300" s="98">
        <f t="shared" si="267"/>
        <v>0</v>
      </c>
      <c r="P300" s="98">
        <f t="shared" si="268"/>
        <v>99.124783999999991</v>
      </c>
    </row>
    <row r="301" spans="1:16" ht="14.1" x14ac:dyDescent="0.3">
      <c r="A301" s="94">
        <f>IF(D301=0,"",1+MAX(A$12:A300))</f>
        <v>216</v>
      </c>
      <c r="B301" s="31"/>
      <c r="C301" s="59" t="s">
        <v>314</v>
      </c>
      <c r="D301" s="28">
        <f>D297*14</f>
        <v>406</v>
      </c>
      <c r="E301" s="28" t="s">
        <v>67</v>
      </c>
      <c r="F301" s="96">
        <v>0.1</v>
      </c>
      <c r="G301" s="97">
        <f t="shared" si="231"/>
        <v>446.6</v>
      </c>
      <c r="H301" s="97">
        <v>1.2E-2</v>
      </c>
      <c r="I301" s="98">
        <v>59.89</v>
      </c>
      <c r="J301" s="97">
        <f t="shared" si="264"/>
        <v>5.3592000000000004</v>
      </c>
      <c r="K301" s="98">
        <f t="shared" si="265"/>
        <v>320.96248800000001</v>
      </c>
      <c r="L301" s="98">
        <f>57.98/32</f>
        <v>1.8118749999999999</v>
      </c>
      <c r="M301" s="98">
        <f t="shared" si="266"/>
        <v>809.18337499999996</v>
      </c>
      <c r="N301" s="98">
        <v>0</v>
      </c>
      <c r="O301" s="98">
        <f t="shared" si="267"/>
        <v>0</v>
      </c>
      <c r="P301" s="98">
        <f t="shared" si="268"/>
        <v>1130.145863</v>
      </c>
    </row>
    <row r="302" spans="1:16" ht="14.1" x14ac:dyDescent="0.3">
      <c r="A302" s="94">
        <f>IF(D302=0,"",1+MAX(A$12:A301))</f>
        <v>217</v>
      </c>
      <c r="B302" s="31"/>
      <c r="C302" s="59" t="s">
        <v>315</v>
      </c>
      <c r="D302" s="28">
        <f>D297*14*2</f>
        <v>812</v>
      </c>
      <c r="E302" s="28" t="s">
        <v>67</v>
      </c>
      <c r="F302" s="96">
        <v>0.1</v>
      </c>
      <c r="G302" s="97">
        <f t="shared" si="231"/>
        <v>893.2</v>
      </c>
      <c r="H302" s="97">
        <v>4.0000000000000001E-3</v>
      </c>
      <c r="I302" s="98">
        <v>59.89</v>
      </c>
      <c r="J302" s="97">
        <f t="shared" si="264"/>
        <v>3.5728000000000004</v>
      </c>
      <c r="K302" s="98">
        <f t="shared" si="265"/>
        <v>213.97499200000001</v>
      </c>
      <c r="L302" s="98">
        <v>0.18</v>
      </c>
      <c r="M302" s="98">
        <f t="shared" si="266"/>
        <v>160.77600000000001</v>
      </c>
      <c r="N302" s="98">
        <v>0</v>
      </c>
      <c r="O302" s="98">
        <f t="shared" si="267"/>
        <v>0</v>
      </c>
      <c r="P302" s="98">
        <f t="shared" si="268"/>
        <v>374.750992</v>
      </c>
    </row>
    <row r="303" spans="1:16" ht="14.1" x14ac:dyDescent="0.3">
      <c r="A303" s="94">
        <f>IF(D303=0,"",1+MAX(A$12:A302))</f>
        <v>218</v>
      </c>
      <c r="B303" s="31"/>
      <c r="C303" s="59" t="s">
        <v>320</v>
      </c>
      <c r="D303" s="28">
        <f>D297*14</f>
        <v>406</v>
      </c>
      <c r="E303" s="28" t="s">
        <v>67</v>
      </c>
      <c r="F303" s="96">
        <v>0.1</v>
      </c>
      <c r="G303" s="97">
        <f t="shared" si="231"/>
        <v>446.6</v>
      </c>
      <c r="H303" s="97"/>
      <c r="I303" s="98"/>
      <c r="J303" s="97"/>
      <c r="K303" s="98"/>
      <c r="L303" s="98"/>
      <c r="M303" s="98"/>
      <c r="N303" s="98"/>
      <c r="O303" s="98"/>
      <c r="P303" s="98"/>
    </row>
    <row r="304" spans="1:16" ht="14.1" x14ac:dyDescent="0.3">
      <c r="A304" s="94">
        <f>IF(D304=0,"",1+MAX(A$12:A303))</f>
        <v>219</v>
      </c>
      <c r="B304" s="31"/>
      <c r="C304" s="118" t="s">
        <v>136</v>
      </c>
      <c r="D304" s="28">
        <f>ROUNDUP(D303/32,0)</f>
        <v>13</v>
      </c>
      <c r="E304" s="28" t="s">
        <v>306</v>
      </c>
      <c r="F304" s="96">
        <v>0</v>
      </c>
      <c r="G304" s="97">
        <f t="shared" si="231"/>
        <v>13</v>
      </c>
      <c r="H304" s="97">
        <v>0.48</v>
      </c>
      <c r="I304" s="98">
        <v>59.89</v>
      </c>
      <c r="J304" s="97">
        <f t="shared" ref="J304:J308" si="269">H304*G304</f>
        <v>6.24</v>
      </c>
      <c r="K304" s="98">
        <f t="shared" ref="K304:K308" si="270">I304*J304</f>
        <v>373.71360000000004</v>
      </c>
      <c r="L304" s="98">
        <v>17.78</v>
      </c>
      <c r="M304" s="98">
        <f t="shared" ref="M304:M308" si="271">L304*G304</f>
        <v>231.14000000000001</v>
      </c>
      <c r="N304" s="98">
        <v>0</v>
      </c>
      <c r="O304" s="98">
        <f t="shared" ref="O304:O308" si="272">N304*G304</f>
        <v>0</v>
      </c>
      <c r="P304" s="98">
        <f t="shared" ref="P304:P308" si="273">IF(D304="","",(K304+M304+O304))</f>
        <v>604.85360000000003</v>
      </c>
    </row>
    <row r="305" spans="1:16" ht="14.1" x14ac:dyDescent="0.3">
      <c r="A305" s="94">
        <f>IF(D305=0,"",1+MAX(A$12:A304))</f>
        <v>220</v>
      </c>
      <c r="B305" s="31"/>
      <c r="C305" s="118" t="s">
        <v>137</v>
      </c>
      <c r="D305" s="28">
        <f>ROUNDUP(D304*24/500,0)</f>
        <v>1</v>
      </c>
      <c r="E305" s="28" t="s">
        <v>307</v>
      </c>
      <c r="F305" s="96">
        <v>0</v>
      </c>
      <c r="G305" s="97">
        <f t="shared" si="231"/>
        <v>1</v>
      </c>
      <c r="H305" s="97">
        <v>5</v>
      </c>
      <c r="I305" s="98">
        <v>59.89</v>
      </c>
      <c r="J305" s="97">
        <f t="shared" si="269"/>
        <v>5</v>
      </c>
      <c r="K305" s="98">
        <f t="shared" si="270"/>
        <v>299.45</v>
      </c>
      <c r="L305" s="98">
        <v>16.25</v>
      </c>
      <c r="M305" s="98">
        <f t="shared" si="271"/>
        <v>16.25</v>
      </c>
      <c r="N305" s="98">
        <v>0</v>
      </c>
      <c r="O305" s="98">
        <f t="shared" si="272"/>
        <v>0</v>
      </c>
      <c r="P305" s="98">
        <f t="shared" si="273"/>
        <v>315.7</v>
      </c>
    </row>
    <row r="306" spans="1:16" ht="14.1" x14ac:dyDescent="0.3">
      <c r="A306" s="94">
        <f>IF(D306=0,"",1+MAX(A$12:A305))</f>
        <v>221</v>
      </c>
      <c r="B306" s="31"/>
      <c r="C306" s="118" t="s">
        <v>138</v>
      </c>
      <c r="D306" s="28">
        <f>ROUNDUP(D303*0.053,0)</f>
        <v>22</v>
      </c>
      <c r="E306" s="28" t="s">
        <v>308</v>
      </c>
      <c r="F306" s="96">
        <v>0.1</v>
      </c>
      <c r="G306" s="97">
        <f t="shared" si="231"/>
        <v>24.2</v>
      </c>
      <c r="H306" s="97">
        <v>0.22</v>
      </c>
      <c r="I306" s="98">
        <v>59.89</v>
      </c>
      <c r="J306" s="97">
        <f t="shared" si="269"/>
        <v>5.3239999999999998</v>
      </c>
      <c r="K306" s="98">
        <f t="shared" si="270"/>
        <v>318.85435999999999</v>
      </c>
      <c r="L306" s="98">
        <v>0.5</v>
      </c>
      <c r="M306" s="98">
        <f t="shared" si="271"/>
        <v>12.1</v>
      </c>
      <c r="N306" s="98">
        <v>0</v>
      </c>
      <c r="O306" s="98">
        <f t="shared" si="272"/>
        <v>0</v>
      </c>
      <c r="P306" s="98">
        <f t="shared" si="273"/>
        <v>330.95436000000001</v>
      </c>
    </row>
    <row r="307" spans="1:16" ht="14.1" x14ac:dyDescent="0.3">
      <c r="A307" s="94">
        <f>IF(D307=0,"",1+MAX(A$12:A306))</f>
        <v>222</v>
      </c>
      <c r="B307" s="31"/>
      <c r="C307" s="118" t="s">
        <v>139</v>
      </c>
      <c r="D307" s="28">
        <f>ROUNDUP(D303*1.33,0)</f>
        <v>540</v>
      </c>
      <c r="E307" s="28" t="s">
        <v>70</v>
      </c>
      <c r="F307" s="96">
        <v>0</v>
      </c>
      <c r="G307" s="97">
        <f t="shared" si="231"/>
        <v>540</v>
      </c>
      <c r="H307" s="97">
        <v>2E-3</v>
      </c>
      <c r="I307" s="98">
        <v>59.89</v>
      </c>
      <c r="J307" s="97">
        <f t="shared" si="269"/>
        <v>1.08</v>
      </c>
      <c r="K307" s="98">
        <f t="shared" si="270"/>
        <v>64.681200000000004</v>
      </c>
      <c r="L307" s="98">
        <v>0.06</v>
      </c>
      <c r="M307" s="98">
        <f t="shared" si="271"/>
        <v>32.4</v>
      </c>
      <c r="N307" s="98">
        <v>0</v>
      </c>
      <c r="O307" s="98">
        <f t="shared" si="272"/>
        <v>0</v>
      </c>
      <c r="P307" s="98">
        <f t="shared" si="273"/>
        <v>97.081199999999995</v>
      </c>
    </row>
    <row r="308" spans="1:16" ht="14.1" x14ac:dyDescent="0.3">
      <c r="A308" s="94">
        <f>IF(D308=0,"",1+MAX(A$12:A307))</f>
        <v>223</v>
      </c>
      <c r="B308" s="31"/>
      <c r="C308" s="59" t="s">
        <v>309</v>
      </c>
      <c r="D308" s="28">
        <f>D297*2</f>
        <v>58</v>
      </c>
      <c r="E308" s="28" t="s">
        <v>71</v>
      </c>
      <c r="F308" s="96">
        <v>0.1</v>
      </c>
      <c r="G308" s="97">
        <f t="shared" si="231"/>
        <v>63.8</v>
      </c>
      <c r="H308" s="97">
        <v>2.5000000000000001E-2</v>
      </c>
      <c r="I308" s="98">
        <v>59.89</v>
      </c>
      <c r="J308" s="97">
        <f t="shared" si="269"/>
        <v>1.595</v>
      </c>
      <c r="K308" s="98">
        <f t="shared" si="270"/>
        <v>95.524550000000005</v>
      </c>
      <c r="L308" s="98">
        <v>0.5</v>
      </c>
      <c r="M308" s="98">
        <f t="shared" si="271"/>
        <v>31.9</v>
      </c>
      <c r="N308" s="98">
        <v>0</v>
      </c>
      <c r="O308" s="98">
        <f t="shared" si="272"/>
        <v>0</v>
      </c>
      <c r="P308" s="98">
        <f t="shared" si="273"/>
        <v>127.42455000000001</v>
      </c>
    </row>
    <row r="309" spans="1:16" ht="14.1" x14ac:dyDescent="0.3">
      <c r="A309" s="94" t="str">
        <f>IF(D309=0,"",1+MAX(A$12:A308))</f>
        <v/>
      </c>
      <c r="B309" s="31"/>
      <c r="C309" s="59"/>
      <c r="D309" s="28"/>
      <c r="E309" s="28"/>
      <c r="F309" s="96"/>
      <c r="G309" s="97"/>
      <c r="H309" s="97"/>
      <c r="I309" s="98"/>
      <c r="J309" s="97"/>
      <c r="K309" s="98"/>
      <c r="L309" s="98"/>
      <c r="M309" s="98"/>
      <c r="N309" s="98"/>
      <c r="O309" s="98"/>
      <c r="P309" s="98"/>
    </row>
    <row r="310" spans="1:16" ht="14.1" x14ac:dyDescent="0.3">
      <c r="A310" s="94">
        <f>IF(D310=0,"",1+MAX(A$12:A309))</f>
        <v>224</v>
      </c>
      <c r="B310" s="31"/>
      <c r="C310" s="140" t="s">
        <v>319</v>
      </c>
      <c r="D310" s="29">
        <v>222</v>
      </c>
      <c r="E310" s="29" t="s">
        <v>71</v>
      </c>
      <c r="F310" s="96"/>
      <c r="G310" s="97"/>
      <c r="H310" s="97"/>
      <c r="I310" s="98"/>
      <c r="J310" s="97"/>
      <c r="K310" s="98"/>
      <c r="L310" s="98"/>
      <c r="M310" s="98"/>
      <c r="N310" s="98"/>
      <c r="O310" s="98"/>
      <c r="P310" s="98"/>
    </row>
    <row r="311" spans="1:16" ht="14.1" x14ac:dyDescent="0.3">
      <c r="A311" s="94">
        <f>IF(D311=0,"",1+MAX(A$12:A310))</f>
        <v>225</v>
      </c>
      <c r="B311" s="31"/>
      <c r="C311" s="59" t="s">
        <v>311</v>
      </c>
      <c r="D311" s="28">
        <f>(D310/1.33)*14</f>
        <v>2336.8421052631575</v>
      </c>
      <c r="E311" s="28" t="s">
        <v>71</v>
      </c>
      <c r="F311" s="96">
        <v>0.1</v>
      </c>
      <c r="G311" s="97">
        <f t="shared" si="231"/>
        <v>2570.5263157894733</v>
      </c>
      <c r="H311" s="97">
        <v>2.4E-2</v>
      </c>
      <c r="I311" s="98">
        <v>59.89</v>
      </c>
      <c r="J311" s="97">
        <f t="shared" ref="J311:J315" si="274">H311*G311</f>
        <v>61.692631578947363</v>
      </c>
      <c r="K311" s="98">
        <f t="shared" ref="K311:K315" si="275">I311*J311</f>
        <v>3694.7717052631579</v>
      </c>
      <c r="L311" s="98">
        <v>1.67</v>
      </c>
      <c r="M311" s="98">
        <f t="shared" ref="M311:M315" si="276">L311*G311</f>
        <v>4292.7789473684206</v>
      </c>
      <c r="N311" s="98">
        <v>0</v>
      </c>
      <c r="O311" s="98">
        <f t="shared" ref="O311:O315" si="277">N311*G311</f>
        <v>0</v>
      </c>
      <c r="P311" s="98">
        <f t="shared" ref="P311:P315" si="278">IF(D311="","",(K311+M311+O311))</f>
        <v>7987.5506526315785</v>
      </c>
    </row>
    <row r="312" spans="1:16" ht="14.1" x14ac:dyDescent="0.3">
      <c r="A312" s="94">
        <f>IF(D312=0,"",1+MAX(A$12:A311))</f>
        <v>226</v>
      </c>
      <c r="B312" s="31"/>
      <c r="C312" s="59" t="s">
        <v>312</v>
      </c>
      <c r="D312" s="28">
        <f>D310*2</f>
        <v>444</v>
      </c>
      <c r="E312" s="28" t="s">
        <v>71</v>
      </c>
      <c r="F312" s="96">
        <v>0.1</v>
      </c>
      <c r="G312" s="97">
        <f t="shared" si="231"/>
        <v>488.4</v>
      </c>
      <c r="H312" s="97">
        <v>2.4E-2</v>
      </c>
      <c r="I312" s="98">
        <v>59.89</v>
      </c>
      <c r="J312" s="97">
        <f t="shared" si="274"/>
        <v>11.7216</v>
      </c>
      <c r="K312" s="98">
        <f t="shared" si="275"/>
        <v>702.00662399999999</v>
      </c>
      <c r="L312" s="98">
        <v>1.67</v>
      </c>
      <c r="M312" s="98">
        <f t="shared" si="276"/>
        <v>815.62799999999993</v>
      </c>
      <c r="N312" s="98">
        <v>0</v>
      </c>
      <c r="O312" s="98">
        <f t="shared" si="277"/>
        <v>0</v>
      </c>
      <c r="P312" s="98">
        <f t="shared" si="278"/>
        <v>1517.6346239999998</v>
      </c>
    </row>
    <row r="313" spans="1:16" ht="14.1" x14ac:dyDescent="0.3">
      <c r="A313" s="94">
        <f>IF(D313=0,"",1+MAX(A$12:A312))</f>
        <v>227</v>
      </c>
      <c r="B313" s="31"/>
      <c r="C313" s="59" t="s">
        <v>313</v>
      </c>
      <c r="D313" s="28">
        <f>D310</f>
        <v>222</v>
      </c>
      <c r="E313" s="28" t="s">
        <v>71</v>
      </c>
      <c r="F313" s="96">
        <v>0.1</v>
      </c>
      <c r="G313" s="97">
        <f t="shared" si="231"/>
        <v>244.2</v>
      </c>
      <c r="H313" s="97">
        <v>2.4E-2</v>
      </c>
      <c r="I313" s="98">
        <v>59.89</v>
      </c>
      <c r="J313" s="97">
        <f t="shared" si="274"/>
        <v>5.8608000000000002</v>
      </c>
      <c r="K313" s="98">
        <f t="shared" si="275"/>
        <v>351.00331199999999</v>
      </c>
      <c r="L313" s="98">
        <v>1.67</v>
      </c>
      <c r="M313" s="98">
        <f t="shared" si="276"/>
        <v>407.81399999999996</v>
      </c>
      <c r="N313" s="98">
        <v>0</v>
      </c>
      <c r="O313" s="98">
        <f t="shared" si="277"/>
        <v>0</v>
      </c>
      <c r="P313" s="98">
        <f t="shared" si="278"/>
        <v>758.8173119999999</v>
      </c>
    </row>
    <row r="314" spans="1:16" ht="14.1" x14ac:dyDescent="0.3">
      <c r="A314" s="94">
        <f>IF(D314=0,"",1+MAX(A$12:A313))</f>
        <v>228</v>
      </c>
      <c r="B314" s="31"/>
      <c r="C314" s="59" t="s">
        <v>314</v>
      </c>
      <c r="D314" s="28">
        <f>D310*14</f>
        <v>3108</v>
      </c>
      <c r="E314" s="28" t="s">
        <v>67</v>
      </c>
      <c r="F314" s="96">
        <v>0.1</v>
      </c>
      <c r="G314" s="97">
        <f t="shared" si="231"/>
        <v>3418.8</v>
      </c>
      <c r="H314" s="97">
        <v>1.2E-2</v>
      </c>
      <c r="I314" s="98">
        <v>59.89</v>
      </c>
      <c r="J314" s="97">
        <f t="shared" si="274"/>
        <v>41.025600000000004</v>
      </c>
      <c r="K314" s="98">
        <f t="shared" si="275"/>
        <v>2457.0231840000001</v>
      </c>
      <c r="L314" s="98">
        <f>57.98/32</f>
        <v>1.8118749999999999</v>
      </c>
      <c r="M314" s="98">
        <f t="shared" si="276"/>
        <v>6194.4382500000002</v>
      </c>
      <c r="N314" s="98">
        <v>0</v>
      </c>
      <c r="O314" s="98">
        <f t="shared" si="277"/>
        <v>0</v>
      </c>
      <c r="P314" s="98">
        <f t="shared" si="278"/>
        <v>8651.4614340000007</v>
      </c>
    </row>
    <row r="315" spans="1:16" ht="14.1" x14ac:dyDescent="0.3">
      <c r="A315" s="94">
        <f>IF(D315=0,"",1+MAX(A$12:A314))</f>
        <v>229</v>
      </c>
      <c r="B315" s="31"/>
      <c r="C315" s="59" t="s">
        <v>315</v>
      </c>
      <c r="D315" s="28">
        <f>D310*14*2</f>
        <v>6216</v>
      </c>
      <c r="E315" s="28" t="s">
        <v>67</v>
      </c>
      <c r="F315" s="96">
        <v>0.1</v>
      </c>
      <c r="G315" s="97">
        <f t="shared" ref="G315:G321" si="279">(F315*D315)+D315</f>
        <v>6837.6</v>
      </c>
      <c r="H315" s="97">
        <v>4.0000000000000001E-3</v>
      </c>
      <c r="I315" s="98">
        <v>59.89</v>
      </c>
      <c r="J315" s="97">
        <f t="shared" si="274"/>
        <v>27.3504</v>
      </c>
      <c r="K315" s="98">
        <f t="shared" si="275"/>
        <v>1638.0154560000001</v>
      </c>
      <c r="L315" s="98">
        <v>0.18</v>
      </c>
      <c r="M315" s="98">
        <f t="shared" si="276"/>
        <v>1230.768</v>
      </c>
      <c r="N315" s="98">
        <v>0</v>
      </c>
      <c r="O315" s="98">
        <f t="shared" si="277"/>
        <v>0</v>
      </c>
      <c r="P315" s="98">
        <f t="shared" si="278"/>
        <v>2868.7834560000001</v>
      </c>
    </row>
    <row r="316" spans="1:16" ht="14.1" x14ac:dyDescent="0.3">
      <c r="A316" s="94">
        <f>IF(D316=0,"",1+MAX(A$12:A315))</f>
        <v>230</v>
      </c>
      <c r="B316" s="31"/>
      <c r="C316" s="59" t="s">
        <v>320</v>
      </c>
      <c r="D316" s="28">
        <f>D310*14</f>
        <v>3108</v>
      </c>
      <c r="E316" s="28" t="s">
        <v>67</v>
      </c>
      <c r="F316" s="96">
        <v>0.1</v>
      </c>
      <c r="G316" s="97">
        <f t="shared" si="279"/>
        <v>3418.8</v>
      </c>
      <c r="H316" s="97"/>
      <c r="I316" s="98"/>
      <c r="J316" s="97"/>
      <c r="K316" s="98"/>
      <c r="L316" s="98"/>
      <c r="M316" s="98"/>
      <c r="N316" s="98"/>
      <c r="O316" s="98"/>
      <c r="P316" s="98"/>
    </row>
    <row r="317" spans="1:16" ht="14.1" x14ac:dyDescent="0.3">
      <c r="A317" s="94">
        <f>IF(D317=0,"",1+MAX(A$12:A316))</f>
        <v>231</v>
      </c>
      <c r="B317" s="31"/>
      <c r="C317" s="118" t="s">
        <v>136</v>
      </c>
      <c r="D317" s="28">
        <f>ROUNDUP(D316/32,0)</f>
        <v>98</v>
      </c>
      <c r="E317" s="28" t="s">
        <v>306</v>
      </c>
      <c r="F317" s="96">
        <v>0</v>
      </c>
      <c r="G317" s="97">
        <f t="shared" si="279"/>
        <v>98</v>
      </c>
      <c r="H317" s="97">
        <v>0.48</v>
      </c>
      <c r="I317" s="98">
        <v>59.89</v>
      </c>
      <c r="J317" s="97">
        <f t="shared" ref="J317:J321" si="280">H317*G317</f>
        <v>47.04</v>
      </c>
      <c r="K317" s="98">
        <f t="shared" ref="K317:K321" si="281">I317*J317</f>
        <v>2817.2255999999998</v>
      </c>
      <c r="L317" s="98">
        <v>17.78</v>
      </c>
      <c r="M317" s="98">
        <f t="shared" ref="M317:M321" si="282">L317*G317</f>
        <v>1742.44</v>
      </c>
      <c r="N317" s="98">
        <v>0</v>
      </c>
      <c r="O317" s="98">
        <f t="shared" ref="O317:O321" si="283">N317*G317</f>
        <v>0</v>
      </c>
      <c r="P317" s="98">
        <f t="shared" ref="P317:P321" si="284">IF(D317="","",(K317+M317+O317))</f>
        <v>4559.6656000000003</v>
      </c>
    </row>
    <row r="318" spans="1:16" ht="14.1" x14ac:dyDescent="0.3">
      <c r="A318" s="94">
        <f>IF(D318=0,"",1+MAX(A$12:A317))</f>
        <v>232</v>
      </c>
      <c r="B318" s="31"/>
      <c r="C318" s="118" t="s">
        <v>137</v>
      </c>
      <c r="D318" s="28">
        <f>ROUNDUP(D317*24/500,0)</f>
        <v>5</v>
      </c>
      <c r="E318" s="28" t="s">
        <v>307</v>
      </c>
      <c r="F318" s="96">
        <v>0</v>
      </c>
      <c r="G318" s="97">
        <f t="shared" si="279"/>
        <v>5</v>
      </c>
      <c r="H318" s="97">
        <v>5</v>
      </c>
      <c r="I318" s="98">
        <v>59.89</v>
      </c>
      <c r="J318" s="97">
        <f t="shared" si="280"/>
        <v>25</v>
      </c>
      <c r="K318" s="98">
        <f t="shared" si="281"/>
        <v>1497.25</v>
      </c>
      <c r="L318" s="98">
        <v>16.25</v>
      </c>
      <c r="M318" s="98">
        <f t="shared" si="282"/>
        <v>81.25</v>
      </c>
      <c r="N318" s="98">
        <v>0</v>
      </c>
      <c r="O318" s="98">
        <f t="shared" si="283"/>
        <v>0</v>
      </c>
      <c r="P318" s="98">
        <f t="shared" si="284"/>
        <v>1578.5</v>
      </c>
    </row>
    <row r="319" spans="1:16" ht="14.1" x14ac:dyDescent="0.3">
      <c r="A319" s="94">
        <f>IF(D319=0,"",1+MAX(A$12:A318))</f>
        <v>233</v>
      </c>
      <c r="B319" s="31"/>
      <c r="C319" s="118" t="s">
        <v>138</v>
      </c>
      <c r="D319" s="28">
        <f>ROUNDUP(D316*0.053,0)</f>
        <v>165</v>
      </c>
      <c r="E319" s="28" t="s">
        <v>308</v>
      </c>
      <c r="F319" s="96">
        <v>0.1</v>
      </c>
      <c r="G319" s="97">
        <f t="shared" si="279"/>
        <v>181.5</v>
      </c>
      <c r="H319" s="97">
        <v>0.22</v>
      </c>
      <c r="I319" s="98">
        <v>59.89</v>
      </c>
      <c r="J319" s="97">
        <f t="shared" si="280"/>
        <v>39.93</v>
      </c>
      <c r="K319" s="98">
        <f t="shared" si="281"/>
        <v>2391.4077000000002</v>
      </c>
      <c r="L319" s="98">
        <v>0.5</v>
      </c>
      <c r="M319" s="98">
        <f t="shared" si="282"/>
        <v>90.75</v>
      </c>
      <c r="N319" s="98">
        <v>0</v>
      </c>
      <c r="O319" s="98">
        <f t="shared" si="283"/>
        <v>0</v>
      </c>
      <c r="P319" s="98">
        <f t="shared" si="284"/>
        <v>2482.1577000000002</v>
      </c>
    </row>
    <row r="320" spans="1:16" ht="14.1" x14ac:dyDescent="0.3">
      <c r="A320" s="94">
        <f>IF(D320=0,"",1+MAX(A$12:A319))</f>
        <v>234</v>
      </c>
      <c r="B320" s="31"/>
      <c r="C320" s="118" t="s">
        <v>139</v>
      </c>
      <c r="D320" s="28">
        <f>ROUNDUP(D316*1.33,0)</f>
        <v>4134</v>
      </c>
      <c r="E320" s="28" t="s">
        <v>70</v>
      </c>
      <c r="F320" s="96">
        <v>0</v>
      </c>
      <c r="G320" s="97">
        <f t="shared" si="279"/>
        <v>4134</v>
      </c>
      <c r="H320" s="97">
        <v>2E-3</v>
      </c>
      <c r="I320" s="98">
        <v>59.89</v>
      </c>
      <c r="J320" s="97">
        <f t="shared" si="280"/>
        <v>8.2680000000000007</v>
      </c>
      <c r="K320" s="98">
        <f t="shared" si="281"/>
        <v>495.17052000000007</v>
      </c>
      <c r="L320" s="98">
        <v>0.06</v>
      </c>
      <c r="M320" s="98">
        <f t="shared" si="282"/>
        <v>248.04</v>
      </c>
      <c r="N320" s="98">
        <v>0</v>
      </c>
      <c r="O320" s="98">
        <f t="shared" si="283"/>
        <v>0</v>
      </c>
      <c r="P320" s="98">
        <f t="shared" si="284"/>
        <v>743.21052000000009</v>
      </c>
    </row>
    <row r="321" spans="1:16" ht="14.1" x14ac:dyDescent="0.3">
      <c r="A321" s="94">
        <f>IF(D321=0,"",1+MAX(A$12:A320))</f>
        <v>235</v>
      </c>
      <c r="B321" s="31"/>
      <c r="C321" s="59" t="s">
        <v>309</v>
      </c>
      <c r="D321" s="28">
        <f>D310*2</f>
        <v>444</v>
      </c>
      <c r="E321" s="28" t="s">
        <v>71</v>
      </c>
      <c r="F321" s="96">
        <v>0.1</v>
      </c>
      <c r="G321" s="97">
        <f t="shared" si="279"/>
        <v>488.4</v>
      </c>
      <c r="H321" s="97">
        <v>2.5000000000000001E-2</v>
      </c>
      <c r="I321" s="98">
        <v>59.89</v>
      </c>
      <c r="J321" s="97">
        <f t="shared" si="280"/>
        <v>12.21</v>
      </c>
      <c r="K321" s="98">
        <f t="shared" si="281"/>
        <v>731.25690000000009</v>
      </c>
      <c r="L321" s="98">
        <v>0.5</v>
      </c>
      <c r="M321" s="98">
        <f t="shared" si="282"/>
        <v>244.2</v>
      </c>
      <c r="N321" s="98">
        <v>0</v>
      </c>
      <c r="O321" s="98">
        <f t="shared" si="283"/>
        <v>0</v>
      </c>
      <c r="P321" s="98">
        <f t="shared" si="284"/>
        <v>975.45690000000013</v>
      </c>
    </row>
    <row r="322" spans="1:16" ht="14.1" x14ac:dyDescent="0.3">
      <c r="A322" s="94" t="str">
        <f>IF(D322=0,"",1+MAX(A$12:A321))</f>
        <v/>
      </c>
      <c r="B322" s="31"/>
      <c r="C322" s="59"/>
      <c r="D322" s="28"/>
      <c r="E322" s="28"/>
      <c r="F322" s="96"/>
      <c r="G322" s="97"/>
      <c r="H322" s="97"/>
      <c r="I322" s="98"/>
      <c r="J322" s="97"/>
      <c r="K322" s="98"/>
      <c r="L322" s="98"/>
      <c r="M322" s="98"/>
      <c r="N322" s="98"/>
      <c r="O322" s="98"/>
      <c r="P322" s="98"/>
    </row>
    <row r="323" spans="1:16" ht="14.1" x14ac:dyDescent="0.3">
      <c r="A323" s="94">
        <f>IF(D323=0,"",1+MAX(A$12:A322))</f>
        <v>236</v>
      </c>
      <c r="B323" s="31"/>
      <c r="C323" s="140" t="s">
        <v>319</v>
      </c>
      <c r="D323" s="29">
        <v>23</v>
      </c>
      <c r="E323" s="29" t="s">
        <v>71</v>
      </c>
      <c r="F323" s="96"/>
      <c r="G323" s="97"/>
      <c r="H323" s="97"/>
      <c r="I323" s="98"/>
      <c r="J323" s="97"/>
      <c r="K323" s="98"/>
      <c r="L323" s="98"/>
      <c r="M323" s="98"/>
      <c r="N323" s="98"/>
      <c r="O323" s="98"/>
      <c r="P323" s="98"/>
    </row>
    <row r="324" spans="1:16" ht="14.1" x14ac:dyDescent="0.3">
      <c r="A324" s="94">
        <f>IF(D324=0,"",1+MAX(A$12:A323))</f>
        <v>237</v>
      </c>
      <c r="B324" s="31"/>
      <c r="C324" s="59" t="s">
        <v>311</v>
      </c>
      <c r="D324" s="28">
        <f>(D323/1.33)*14</f>
        <v>242.10526315789474</v>
      </c>
      <c r="E324" s="28" t="s">
        <v>71</v>
      </c>
      <c r="F324" s="96">
        <v>0.1</v>
      </c>
      <c r="G324" s="97">
        <f t="shared" ref="G324:G618" si="285">(F324*D324)+D324</f>
        <v>266.31578947368422</v>
      </c>
      <c r="H324" s="97">
        <v>2.4E-2</v>
      </c>
      <c r="I324" s="98">
        <v>59.89</v>
      </c>
      <c r="J324" s="97">
        <f t="shared" ref="J324:J328" si="286">H324*G324</f>
        <v>6.391578947368421</v>
      </c>
      <c r="K324" s="98">
        <f t="shared" ref="K324:K328" si="287">I324*J324</f>
        <v>382.79166315789473</v>
      </c>
      <c r="L324" s="98">
        <v>1.67</v>
      </c>
      <c r="M324" s="98">
        <f t="shared" ref="M324:M328" si="288">L324*G324</f>
        <v>444.74736842105261</v>
      </c>
      <c r="N324" s="98">
        <v>0</v>
      </c>
      <c r="O324" s="98">
        <f t="shared" ref="O324:O328" si="289">N324*G324</f>
        <v>0</v>
      </c>
      <c r="P324" s="98">
        <f t="shared" ref="P324:P328" si="290">IF(D324="","",(K324+M324+O324))</f>
        <v>827.53903157894729</v>
      </c>
    </row>
    <row r="325" spans="1:16" ht="14.1" x14ac:dyDescent="0.3">
      <c r="A325" s="94">
        <f>IF(D325=0,"",1+MAX(A$12:A324))</f>
        <v>238</v>
      </c>
      <c r="B325" s="31"/>
      <c r="C325" s="59" t="s">
        <v>312</v>
      </c>
      <c r="D325" s="28">
        <f>D323*2</f>
        <v>46</v>
      </c>
      <c r="E325" s="28" t="s">
        <v>71</v>
      </c>
      <c r="F325" s="96">
        <v>0.1</v>
      </c>
      <c r="G325" s="97">
        <f t="shared" si="285"/>
        <v>50.6</v>
      </c>
      <c r="H325" s="97">
        <v>2.4E-2</v>
      </c>
      <c r="I325" s="98">
        <v>59.89</v>
      </c>
      <c r="J325" s="97">
        <f t="shared" si="286"/>
        <v>1.2144000000000001</v>
      </c>
      <c r="K325" s="98">
        <f t="shared" si="287"/>
        <v>72.730416000000005</v>
      </c>
      <c r="L325" s="98">
        <v>1.67</v>
      </c>
      <c r="M325" s="98">
        <f t="shared" si="288"/>
        <v>84.501999999999995</v>
      </c>
      <c r="N325" s="98">
        <v>0</v>
      </c>
      <c r="O325" s="98">
        <f t="shared" si="289"/>
        <v>0</v>
      </c>
      <c r="P325" s="98">
        <f t="shared" si="290"/>
        <v>157.232416</v>
      </c>
    </row>
    <row r="326" spans="1:16" ht="14.1" x14ac:dyDescent="0.3">
      <c r="A326" s="94">
        <f>IF(D326=0,"",1+MAX(A$12:A325))</f>
        <v>239</v>
      </c>
      <c r="B326" s="31"/>
      <c r="C326" s="59" t="s">
        <v>313</v>
      </c>
      <c r="D326" s="28">
        <f>D323</f>
        <v>23</v>
      </c>
      <c r="E326" s="28" t="s">
        <v>71</v>
      </c>
      <c r="F326" s="96">
        <v>0.1</v>
      </c>
      <c r="G326" s="97">
        <f t="shared" si="285"/>
        <v>25.3</v>
      </c>
      <c r="H326" s="97">
        <v>2.4E-2</v>
      </c>
      <c r="I326" s="98">
        <v>59.89</v>
      </c>
      <c r="J326" s="97">
        <f t="shared" si="286"/>
        <v>0.60720000000000007</v>
      </c>
      <c r="K326" s="98">
        <f t="shared" si="287"/>
        <v>36.365208000000003</v>
      </c>
      <c r="L326" s="98">
        <v>1.67</v>
      </c>
      <c r="M326" s="98">
        <f t="shared" si="288"/>
        <v>42.250999999999998</v>
      </c>
      <c r="N326" s="98">
        <v>0</v>
      </c>
      <c r="O326" s="98">
        <f t="shared" si="289"/>
        <v>0</v>
      </c>
      <c r="P326" s="98">
        <f t="shared" si="290"/>
        <v>78.616208</v>
      </c>
    </row>
    <row r="327" spans="1:16" ht="14.1" x14ac:dyDescent="0.3">
      <c r="A327" s="94">
        <f>IF(D327=0,"",1+MAX(A$12:A326))</f>
        <v>240</v>
      </c>
      <c r="B327" s="31"/>
      <c r="C327" s="59" t="s">
        <v>314</v>
      </c>
      <c r="D327" s="28">
        <f>D323*14</f>
        <v>322</v>
      </c>
      <c r="E327" s="28" t="s">
        <v>67</v>
      </c>
      <c r="F327" s="96">
        <v>0.1</v>
      </c>
      <c r="G327" s="97">
        <f t="shared" si="285"/>
        <v>354.2</v>
      </c>
      <c r="H327" s="97">
        <v>1.2E-2</v>
      </c>
      <c r="I327" s="98">
        <v>59.89</v>
      </c>
      <c r="J327" s="97">
        <f t="shared" si="286"/>
        <v>4.2504</v>
      </c>
      <c r="K327" s="98">
        <f t="shared" si="287"/>
        <v>254.556456</v>
      </c>
      <c r="L327" s="98">
        <f>57.98/32</f>
        <v>1.8118749999999999</v>
      </c>
      <c r="M327" s="98">
        <f t="shared" si="288"/>
        <v>641.76612499999999</v>
      </c>
      <c r="N327" s="98">
        <v>0</v>
      </c>
      <c r="O327" s="98">
        <f t="shared" si="289"/>
        <v>0</v>
      </c>
      <c r="P327" s="98">
        <f t="shared" si="290"/>
        <v>896.32258100000001</v>
      </c>
    </row>
    <row r="328" spans="1:16" ht="14.1" x14ac:dyDescent="0.3">
      <c r="A328" s="94">
        <f>IF(D328=0,"",1+MAX(A$12:A327))</f>
        <v>241</v>
      </c>
      <c r="B328" s="31"/>
      <c r="C328" s="59" t="s">
        <v>315</v>
      </c>
      <c r="D328" s="28">
        <f>D323*14*2</f>
        <v>644</v>
      </c>
      <c r="E328" s="28" t="s">
        <v>67</v>
      </c>
      <c r="F328" s="96">
        <v>0.1</v>
      </c>
      <c r="G328" s="97">
        <f t="shared" si="285"/>
        <v>708.4</v>
      </c>
      <c r="H328" s="97">
        <v>4.0000000000000001E-3</v>
      </c>
      <c r="I328" s="98">
        <v>59.89</v>
      </c>
      <c r="J328" s="97">
        <f t="shared" si="286"/>
        <v>2.8336000000000001</v>
      </c>
      <c r="K328" s="98">
        <f t="shared" si="287"/>
        <v>169.70430400000001</v>
      </c>
      <c r="L328" s="98">
        <v>0.18</v>
      </c>
      <c r="M328" s="98">
        <f t="shared" si="288"/>
        <v>127.51199999999999</v>
      </c>
      <c r="N328" s="98">
        <v>0</v>
      </c>
      <c r="O328" s="98">
        <f t="shared" si="289"/>
        <v>0</v>
      </c>
      <c r="P328" s="98">
        <f t="shared" si="290"/>
        <v>297.21630399999998</v>
      </c>
    </row>
    <row r="329" spans="1:16" ht="14.1" x14ac:dyDescent="0.3">
      <c r="A329" s="94">
        <f>IF(D329=0,"",1+MAX(A$12:A328))</f>
        <v>242</v>
      </c>
      <c r="B329" s="31"/>
      <c r="C329" s="59" t="s">
        <v>321</v>
      </c>
      <c r="D329" s="28">
        <f>D323*14</f>
        <v>322</v>
      </c>
      <c r="E329" s="28" t="s">
        <v>67</v>
      </c>
      <c r="F329" s="96">
        <v>0.1</v>
      </c>
      <c r="G329" s="97">
        <f t="shared" si="285"/>
        <v>354.2</v>
      </c>
      <c r="H329" s="97"/>
      <c r="I329" s="98"/>
      <c r="J329" s="97"/>
      <c r="K329" s="98"/>
      <c r="L329" s="98"/>
      <c r="M329" s="98"/>
      <c r="N329" s="98"/>
      <c r="O329" s="98"/>
      <c r="P329" s="98"/>
    </row>
    <row r="330" spans="1:16" ht="14.1" x14ac:dyDescent="0.3">
      <c r="A330" s="94">
        <f>IF(D330=0,"",1+MAX(A$12:A329))</f>
        <v>243</v>
      </c>
      <c r="B330" s="31"/>
      <c r="C330" s="118" t="s">
        <v>136</v>
      </c>
      <c r="D330" s="28">
        <f>ROUNDUP(D329/32,0)</f>
        <v>11</v>
      </c>
      <c r="E330" s="28" t="s">
        <v>306</v>
      </c>
      <c r="F330" s="96">
        <v>0</v>
      </c>
      <c r="G330" s="97">
        <f t="shared" si="285"/>
        <v>11</v>
      </c>
      <c r="H330" s="97">
        <v>0.48</v>
      </c>
      <c r="I330" s="98">
        <v>59.89</v>
      </c>
      <c r="J330" s="97">
        <f t="shared" ref="J330:J334" si="291">H330*G330</f>
        <v>5.2799999999999994</v>
      </c>
      <c r="K330" s="98">
        <f t="shared" ref="K330:K334" si="292">I330*J330</f>
        <v>316.21919999999994</v>
      </c>
      <c r="L330" s="98">
        <v>23.98</v>
      </c>
      <c r="M330" s="98">
        <f t="shared" ref="M330:M334" si="293">L330*G330</f>
        <v>263.78000000000003</v>
      </c>
      <c r="N330" s="98">
        <v>0</v>
      </c>
      <c r="O330" s="98">
        <f t="shared" ref="O330:O334" si="294">N330*G330</f>
        <v>0</v>
      </c>
      <c r="P330" s="98">
        <f t="shared" ref="P330:P334" si="295">IF(D330="","",(K330+M330+O330))</f>
        <v>579.99919999999997</v>
      </c>
    </row>
    <row r="331" spans="1:16" ht="14.1" x14ac:dyDescent="0.3">
      <c r="A331" s="94">
        <f>IF(D331=0,"",1+MAX(A$12:A330))</f>
        <v>244</v>
      </c>
      <c r="B331" s="31"/>
      <c r="C331" s="118" t="s">
        <v>137</v>
      </c>
      <c r="D331" s="28">
        <f>ROUNDUP(D330*24/500,0)</f>
        <v>1</v>
      </c>
      <c r="E331" s="28" t="s">
        <v>307</v>
      </c>
      <c r="F331" s="96">
        <v>0</v>
      </c>
      <c r="G331" s="97">
        <f t="shared" si="285"/>
        <v>1</v>
      </c>
      <c r="H331" s="97">
        <v>5</v>
      </c>
      <c r="I331" s="98">
        <v>59.89</v>
      </c>
      <c r="J331" s="97">
        <f t="shared" si="291"/>
        <v>5</v>
      </c>
      <c r="K331" s="98">
        <f t="shared" si="292"/>
        <v>299.45</v>
      </c>
      <c r="L331" s="98">
        <v>16.25</v>
      </c>
      <c r="M331" s="98">
        <f t="shared" si="293"/>
        <v>16.25</v>
      </c>
      <c r="N331" s="98">
        <v>0</v>
      </c>
      <c r="O331" s="98">
        <f t="shared" si="294"/>
        <v>0</v>
      </c>
      <c r="P331" s="98">
        <f t="shared" si="295"/>
        <v>315.7</v>
      </c>
    </row>
    <row r="332" spans="1:16" ht="14.1" x14ac:dyDescent="0.3">
      <c r="A332" s="94">
        <f>IF(D332=0,"",1+MAX(A$12:A331))</f>
        <v>245</v>
      </c>
      <c r="B332" s="31"/>
      <c r="C332" s="118" t="s">
        <v>138</v>
      </c>
      <c r="D332" s="28">
        <f>ROUNDUP(D329*0.053,0)</f>
        <v>18</v>
      </c>
      <c r="E332" s="28" t="s">
        <v>308</v>
      </c>
      <c r="F332" s="96">
        <v>0.1</v>
      </c>
      <c r="G332" s="97">
        <f t="shared" si="285"/>
        <v>19.8</v>
      </c>
      <c r="H332" s="97">
        <v>0.22</v>
      </c>
      <c r="I332" s="98">
        <v>59.89</v>
      </c>
      <c r="J332" s="97">
        <f t="shared" si="291"/>
        <v>4.3559999999999999</v>
      </c>
      <c r="K332" s="98">
        <f t="shared" si="292"/>
        <v>260.88083999999998</v>
      </c>
      <c r="L332" s="98">
        <v>0.5</v>
      </c>
      <c r="M332" s="98">
        <f t="shared" si="293"/>
        <v>9.9</v>
      </c>
      <c r="N332" s="98">
        <v>0</v>
      </c>
      <c r="O332" s="98">
        <f t="shared" si="294"/>
        <v>0</v>
      </c>
      <c r="P332" s="98">
        <f t="shared" si="295"/>
        <v>270.78083999999996</v>
      </c>
    </row>
    <row r="333" spans="1:16" ht="14.1" x14ac:dyDescent="0.3">
      <c r="A333" s="94">
        <f>IF(D333=0,"",1+MAX(A$12:A332))</f>
        <v>246</v>
      </c>
      <c r="B333" s="31"/>
      <c r="C333" s="118" t="s">
        <v>139</v>
      </c>
      <c r="D333" s="28">
        <f>ROUNDUP(D329*1.33,0)</f>
        <v>429</v>
      </c>
      <c r="E333" s="28" t="s">
        <v>70</v>
      </c>
      <c r="F333" s="96">
        <v>0</v>
      </c>
      <c r="G333" s="97">
        <f t="shared" si="285"/>
        <v>429</v>
      </c>
      <c r="H333" s="97">
        <v>2E-3</v>
      </c>
      <c r="I333" s="98">
        <v>59.89</v>
      </c>
      <c r="J333" s="97">
        <f t="shared" si="291"/>
        <v>0.85799999999999998</v>
      </c>
      <c r="K333" s="98">
        <f t="shared" si="292"/>
        <v>51.385620000000003</v>
      </c>
      <c r="L333" s="98">
        <v>0.06</v>
      </c>
      <c r="M333" s="98">
        <f t="shared" si="293"/>
        <v>25.74</v>
      </c>
      <c r="N333" s="98">
        <v>0</v>
      </c>
      <c r="O333" s="98">
        <f t="shared" si="294"/>
        <v>0</v>
      </c>
      <c r="P333" s="98">
        <f t="shared" si="295"/>
        <v>77.125619999999998</v>
      </c>
    </row>
    <row r="334" spans="1:16" ht="14.1" x14ac:dyDescent="0.3">
      <c r="A334" s="94">
        <f>IF(D334=0,"",1+MAX(A$12:A333))</f>
        <v>247</v>
      </c>
      <c r="B334" s="31"/>
      <c r="C334" s="59" t="s">
        <v>309</v>
      </c>
      <c r="D334" s="28">
        <f>D323*2</f>
        <v>46</v>
      </c>
      <c r="E334" s="28" t="s">
        <v>71</v>
      </c>
      <c r="F334" s="96">
        <v>0.1</v>
      </c>
      <c r="G334" s="97">
        <f t="shared" si="285"/>
        <v>50.6</v>
      </c>
      <c r="H334" s="97">
        <v>2.5000000000000001E-2</v>
      </c>
      <c r="I334" s="98">
        <v>59.89</v>
      </c>
      <c r="J334" s="97">
        <f t="shared" si="291"/>
        <v>1.2650000000000001</v>
      </c>
      <c r="K334" s="98">
        <f t="shared" si="292"/>
        <v>75.760850000000005</v>
      </c>
      <c r="L334" s="98">
        <v>0.5</v>
      </c>
      <c r="M334" s="98">
        <f t="shared" si="293"/>
        <v>25.3</v>
      </c>
      <c r="N334" s="98">
        <v>0</v>
      </c>
      <c r="O334" s="98">
        <f t="shared" si="294"/>
        <v>0</v>
      </c>
      <c r="P334" s="98">
        <f t="shared" si="295"/>
        <v>101.06085</v>
      </c>
    </row>
    <row r="335" spans="1:16" ht="14.1" x14ac:dyDescent="0.3">
      <c r="A335" s="94" t="str">
        <f>IF(D335=0,"",1+MAX(A$12:A334))</f>
        <v/>
      </c>
      <c r="B335" s="31"/>
      <c r="C335" s="59"/>
      <c r="D335" s="28"/>
      <c r="E335" s="28"/>
      <c r="F335" s="96"/>
      <c r="G335" s="97"/>
      <c r="H335" s="97"/>
      <c r="I335" s="98"/>
      <c r="J335" s="97"/>
      <c r="K335" s="98"/>
      <c r="L335" s="98"/>
      <c r="M335" s="98"/>
      <c r="N335" s="98"/>
      <c r="O335" s="98"/>
      <c r="P335" s="98"/>
    </row>
    <row r="336" spans="1:16" ht="14.1" x14ac:dyDescent="0.3">
      <c r="A336" s="94">
        <f>IF(D336=0,"",1+MAX(A$12:A335))</f>
        <v>248</v>
      </c>
      <c r="B336" s="31"/>
      <c r="C336" s="140" t="s">
        <v>322</v>
      </c>
      <c r="D336" s="29">
        <v>115</v>
      </c>
      <c r="E336" s="29" t="s">
        <v>71</v>
      </c>
      <c r="F336" s="96"/>
      <c r="G336" s="97"/>
      <c r="H336" s="97"/>
      <c r="I336" s="98"/>
      <c r="J336" s="97"/>
      <c r="K336" s="98"/>
      <c r="L336" s="98"/>
      <c r="M336" s="98"/>
      <c r="N336" s="98"/>
      <c r="O336" s="98"/>
      <c r="P336" s="98"/>
    </row>
    <row r="337" spans="1:16" ht="14.1" x14ac:dyDescent="0.3">
      <c r="A337" s="94">
        <f>IF(D337=0,"",1+MAX(A$12:A336))</f>
        <v>249</v>
      </c>
      <c r="B337" s="31"/>
      <c r="C337" s="59" t="s">
        <v>311</v>
      </c>
      <c r="D337" s="28">
        <f>(D336/1.33)*16.5</f>
        <v>1426.6917293233082</v>
      </c>
      <c r="E337" s="28" t="s">
        <v>71</v>
      </c>
      <c r="F337" s="96">
        <v>0.1</v>
      </c>
      <c r="G337" s="97">
        <f t="shared" si="285"/>
        <v>1569.3609022556391</v>
      </c>
      <c r="H337" s="97">
        <v>2.4E-2</v>
      </c>
      <c r="I337" s="98">
        <v>59.89</v>
      </c>
      <c r="J337" s="97">
        <f t="shared" ref="J337:J341" si="296">H337*G337</f>
        <v>37.664661654135337</v>
      </c>
      <c r="K337" s="98">
        <f t="shared" ref="K337:K341" si="297">I337*J337</f>
        <v>2255.7365864661651</v>
      </c>
      <c r="L337" s="98">
        <v>1.67</v>
      </c>
      <c r="M337" s="98">
        <f t="shared" ref="M337:M341" si="298">L337*G337</f>
        <v>2620.832706766917</v>
      </c>
      <c r="N337" s="98">
        <v>0</v>
      </c>
      <c r="O337" s="98">
        <f t="shared" ref="O337:O341" si="299">N337*G337</f>
        <v>0</v>
      </c>
      <c r="P337" s="98">
        <f t="shared" ref="P337:P341" si="300">IF(D337="","",(K337+M337+O337))</f>
        <v>4876.5692932330821</v>
      </c>
    </row>
    <row r="338" spans="1:16" ht="14.1" x14ac:dyDescent="0.3">
      <c r="A338" s="94">
        <f>IF(D338=0,"",1+MAX(A$12:A337))</f>
        <v>250</v>
      </c>
      <c r="B338" s="31"/>
      <c r="C338" s="59" t="s">
        <v>312</v>
      </c>
      <c r="D338" s="28">
        <f>D336*2</f>
        <v>230</v>
      </c>
      <c r="E338" s="28" t="s">
        <v>71</v>
      </c>
      <c r="F338" s="96">
        <v>0.1</v>
      </c>
      <c r="G338" s="97">
        <f t="shared" si="285"/>
        <v>253</v>
      </c>
      <c r="H338" s="97">
        <v>2.4E-2</v>
      </c>
      <c r="I338" s="98">
        <v>59.89</v>
      </c>
      <c r="J338" s="97">
        <f t="shared" si="296"/>
        <v>6.0720000000000001</v>
      </c>
      <c r="K338" s="98">
        <f t="shared" si="297"/>
        <v>363.65208000000001</v>
      </c>
      <c r="L338" s="98">
        <v>1.67</v>
      </c>
      <c r="M338" s="98">
        <f t="shared" si="298"/>
        <v>422.51</v>
      </c>
      <c r="N338" s="98">
        <v>0</v>
      </c>
      <c r="O338" s="98">
        <f t="shared" si="299"/>
        <v>0</v>
      </c>
      <c r="P338" s="98">
        <f t="shared" si="300"/>
        <v>786.16208000000006</v>
      </c>
    </row>
    <row r="339" spans="1:16" ht="14.1" x14ac:dyDescent="0.3">
      <c r="A339" s="94">
        <f>IF(D339=0,"",1+MAX(A$12:A338))</f>
        <v>251</v>
      </c>
      <c r="B339" s="31"/>
      <c r="C339" s="59" t="s">
        <v>313</v>
      </c>
      <c r="D339" s="28">
        <f>D336</f>
        <v>115</v>
      </c>
      <c r="E339" s="28" t="s">
        <v>71</v>
      </c>
      <c r="F339" s="96">
        <v>0.1</v>
      </c>
      <c r="G339" s="97">
        <f t="shared" si="285"/>
        <v>126.5</v>
      </c>
      <c r="H339" s="97">
        <v>2.4E-2</v>
      </c>
      <c r="I339" s="98">
        <v>59.89</v>
      </c>
      <c r="J339" s="97">
        <f t="shared" si="296"/>
        <v>3.036</v>
      </c>
      <c r="K339" s="98">
        <f t="shared" si="297"/>
        <v>181.82604000000001</v>
      </c>
      <c r="L339" s="98">
        <v>1.67</v>
      </c>
      <c r="M339" s="98">
        <f t="shared" si="298"/>
        <v>211.255</v>
      </c>
      <c r="N339" s="98">
        <v>0</v>
      </c>
      <c r="O339" s="98">
        <f t="shared" si="299"/>
        <v>0</v>
      </c>
      <c r="P339" s="98">
        <f t="shared" si="300"/>
        <v>393.08104000000003</v>
      </c>
    </row>
    <row r="340" spans="1:16" ht="14.1" x14ac:dyDescent="0.3">
      <c r="A340" s="94">
        <f>IF(D340=0,"",1+MAX(A$12:A339))</f>
        <v>252</v>
      </c>
      <c r="B340" s="31"/>
      <c r="C340" s="59" t="s">
        <v>314</v>
      </c>
      <c r="D340" s="28">
        <f>D336*16.5</f>
        <v>1897.5</v>
      </c>
      <c r="E340" s="28" t="s">
        <v>67</v>
      </c>
      <c r="F340" s="96">
        <v>0.1</v>
      </c>
      <c r="G340" s="97">
        <f t="shared" si="285"/>
        <v>2087.25</v>
      </c>
      <c r="H340" s="97">
        <v>1.2E-2</v>
      </c>
      <c r="I340" s="98">
        <v>59.89</v>
      </c>
      <c r="J340" s="97">
        <f t="shared" si="296"/>
        <v>25.047000000000001</v>
      </c>
      <c r="K340" s="98">
        <f t="shared" si="297"/>
        <v>1500.06483</v>
      </c>
      <c r="L340" s="98">
        <f>57.98/32</f>
        <v>1.8118749999999999</v>
      </c>
      <c r="M340" s="98">
        <f t="shared" si="298"/>
        <v>3781.8360937499997</v>
      </c>
      <c r="N340" s="98">
        <v>0</v>
      </c>
      <c r="O340" s="98">
        <f t="shared" si="299"/>
        <v>0</v>
      </c>
      <c r="P340" s="98">
        <f t="shared" si="300"/>
        <v>5281.9009237499995</v>
      </c>
    </row>
    <row r="341" spans="1:16" ht="14.1" x14ac:dyDescent="0.3">
      <c r="A341" s="94">
        <f>IF(D341=0,"",1+MAX(A$12:A340))</f>
        <v>253</v>
      </c>
      <c r="B341" s="31"/>
      <c r="C341" s="59" t="s">
        <v>315</v>
      </c>
      <c r="D341" s="28">
        <f>D336*16.5*2</f>
        <v>3795</v>
      </c>
      <c r="E341" s="28" t="s">
        <v>67</v>
      </c>
      <c r="F341" s="96">
        <v>0.1</v>
      </c>
      <c r="G341" s="97">
        <f t="shared" si="285"/>
        <v>4174.5</v>
      </c>
      <c r="H341" s="97">
        <v>4.0000000000000001E-3</v>
      </c>
      <c r="I341" s="98">
        <v>59.89</v>
      </c>
      <c r="J341" s="97">
        <f t="shared" si="296"/>
        <v>16.698</v>
      </c>
      <c r="K341" s="98">
        <f t="shared" si="297"/>
        <v>1000.04322</v>
      </c>
      <c r="L341" s="98">
        <v>0.18</v>
      </c>
      <c r="M341" s="98">
        <f t="shared" si="298"/>
        <v>751.41</v>
      </c>
      <c r="N341" s="98">
        <v>0</v>
      </c>
      <c r="O341" s="98">
        <f t="shared" si="299"/>
        <v>0</v>
      </c>
      <c r="P341" s="98">
        <f t="shared" si="300"/>
        <v>1751.4532199999999</v>
      </c>
    </row>
    <row r="342" spans="1:16" ht="14.1" x14ac:dyDescent="0.3">
      <c r="A342" s="94">
        <f>IF(D342=0,"",1+MAX(A$12:A341))</f>
        <v>254</v>
      </c>
      <c r="B342" s="31"/>
      <c r="C342" s="59" t="s">
        <v>323</v>
      </c>
      <c r="D342" s="28">
        <f>D336*16.5</f>
        <v>1897.5</v>
      </c>
      <c r="E342" s="28" t="s">
        <v>67</v>
      </c>
      <c r="F342" s="96">
        <v>0.1</v>
      </c>
      <c r="G342" s="97">
        <f t="shared" si="285"/>
        <v>2087.25</v>
      </c>
      <c r="H342" s="97"/>
      <c r="I342" s="98"/>
      <c r="J342" s="97"/>
      <c r="K342" s="98"/>
      <c r="L342" s="98"/>
      <c r="M342" s="98"/>
      <c r="N342" s="98"/>
      <c r="O342" s="98"/>
      <c r="P342" s="98"/>
    </row>
    <row r="343" spans="1:16" ht="14.1" x14ac:dyDescent="0.3">
      <c r="A343" s="94">
        <f>IF(D343=0,"",1+MAX(A$12:A342))</f>
        <v>255</v>
      </c>
      <c r="B343" s="31"/>
      <c r="C343" s="118" t="s">
        <v>136</v>
      </c>
      <c r="D343" s="28">
        <f>ROUNDUP(D342/32,0)</f>
        <v>60</v>
      </c>
      <c r="E343" s="28" t="s">
        <v>306</v>
      </c>
      <c r="F343" s="96">
        <v>0</v>
      </c>
      <c r="G343" s="97">
        <f t="shared" si="285"/>
        <v>60</v>
      </c>
      <c r="H343" s="97">
        <v>0.48</v>
      </c>
      <c r="I343" s="98">
        <v>59.89</v>
      </c>
      <c r="J343" s="97">
        <f t="shared" ref="J343:J347" si="301">H343*G343</f>
        <v>28.799999999999997</v>
      </c>
      <c r="K343" s="98">
        <f t="shared" ref="K343:K347" si="302">I343*J343</f>
        <v>1724.8319999999999</v>
      </c>
      <c r="L343" s="98">
        <v>17.78</v>
      </c>
      <c r="M343" s="98">
        <f t="shared" ref="M343:M347" si="303">L343*G343</f>
        <v>1066.8000000000002</v>
      </c>
      <c r="N343" s="98">
        <v>0</v>
      </c>
      <c r="O343" s="98">
        <f t="shared" ref="O343:O347" si="304">N343*G343</f>
        <v>0</v>
      </c>
      <c r="P343" s="98">
        <f t="shared" ref="P343:P347" si="305">IF(D343="","",(K343+M343+O343))</f>
        <v>2791.6320000000001</v>
      </c>
    </row>
    <row r="344" spans="1:16" ht="14.1" x14ac:dyDescent="0.3">
      <c r="A344" s="94">
        <f>IF(D344=0,"",1+MAX(A$12:A343))</f>
        <v>256</v>
      </c>
      <c r="B344" s="31"/>
      <c r="C344" s="118" t="s">
        <v>137</v>
      </c>
      <c r="D344" s="28">
        <f>ROUNDUP(D343*24/500,0)</f>
        <v>3</v>
      </c>
      <c r="E344" s="28" t="s">
        <v>307</v>
      </c>
      <c r="F344" s="96">
        <v>0</v>
      </c>
      <c r="G344" s="97">
        <f t="shared" si="285"/>
        <v>3</v>
      </c>
      <c r="H344" s="97">
        <v>5</v>
      </c>
      <c r="I344" s="98">
        <v>59.89</v>
      </c>
      <c r="J344" s="97">
        <f t="shared" si="301"/>
        <v>15</v>
      </c>
      <c r="K344" s="98">
        <f t="shared" si="302"/>
        <v>898.35</v>
      </c>
      <c r="L344" s="98">
        <v>16.25</v>
      </c>
      <c r="M344" s="98">
        <f t="shared" si="303"/>
        <v>48.75</v>
      </c>
      <c r="N344" s="98">
        <v>0</v>
      </c>
      <c r="O344" s="98">
        <f t="shared" si="304"/>
        <v>0</v>
      </c>
      <c r="P344" s="98">
        <f t="shared" si="305"/>
        <v>947.1</v>
      </c>
    </row>
    <row r="345" spans="1:16" ht="14.1" x14ac:dyDescent="0.3">
      <c r="A345" s="94">
        <f>IF(D345=0,"",1+MAX(A$12:A344))</f>
        <v>257</v>
      </c>
      <c r="B345" s="31"/>
      <c r="C345" s="118" t="s">
        <v>138</v>
      </c>
      <c r="D345" s="28">
        <f>ROUNDUP(D342*0.053,0)</f>
        <v>101</v>
      </c>
      <c r="E345" s="28" t="s">
        <v>308</v>
      </c>
      <c r="F345" s="96">
        <v>0.1</v>
      </c>
      <c r="G345" s="97">
        <f t="shared" si="285"/>
        <v>111.1</v>
      </c>
      <c r="H345" s="97">
        <v>0.22</v>
      </c>
      <c r="I345" s="98">
        <v>59.89</v>
      </c>
      <c r="J345" s="97">
        <f t="shared" si="301"/>
        <v>24.442</v>
      </c>
      <c r="K345" s="98">
        <f t="shared" si="302"/>
        <v>1463.8313800000001</v>
      </c>
      <c r="L345" s="98">
        <v>0.5</v>
      </c>
      <c r="M345" s="98">
        <f t="shared" si="303"/>
        <v>55.55</v>
      </c>
      <c r="N345" s="98">
        <v>0</v>
      </c>
      <c r="O345" s="98">
        <f t="shared" si="304"/>
        <v>0</v>
      </c>
      <c r="P345" s="98">
        <f t="shared" si="305"/>
        <v>1519.38138</v>
      </c>
    </row>
    <row r="346" spans="1:16" ht="14.1" x14ac:dyDescent="0.3">
      <c r="A346" s="94">
        <f>IF(D346=0,"",1+MAX(A$12:A345))</f>
        <v>258</v>
      </c>
      <c r="B346" s="31"/>
      <c r="C346" s="118" t="s">
        <v>139</v>
      </c>
      <c r="D346" s="28">
        <f>ROUNDUP(D342*1.33,0)</f>
        <v>2524</v>
      </c>
      <c r="E346" s="28" t="s">
        <v>70</v>
      </c>
      <c r="F346" s="96">
        <v>0</v>
      </c>
      <c r="G346" s="97">
        <f t="shared" si="285"/>
        <v>2524</v>
      </c>
      <c r="H346" s="97">
        <v>2E-3</v>
      </c>
      <c r="I346" s="98">
        <v>59.89</v>
      </c>
      <c r="J346" s="97">
        <f t="shared" si="301"/>
        <v>5.048</v>
      </c>
      <c r="K346" s="98">
        <f t="shared" si="302"/>
        <v>302.32472000000001</v>
      </c>
      <c r="L346" s="98">
        <v>0.06</v>
      </c>
      <c r="M346" s="98">
        <f t="shared" si="303"/>
        <v>151.44</v>
      </c>
      <c r="N346" s="98">
        <v>0</v>
      </c>
      <c r="O346" s="98">
        <f t="shared" si="304"/>
        <v>0</v>
      </c>
      <c r="P346" s="98">
        <f t="shared" si="305"/>
        <v>453.76472000000001</v>
      </c>
    </row>
    <row r="347" spans="1:16" ht="14.1" x14ac:dyDescent="0.3">
      <c r="A347" s="94">
        <f>IF(D347=0,"",1+MAX(A$12:A346))</f>
        <v>259</v>
      </c>
      <c r="B347" s="31"/>
      <c r="C347" s="59" t="s">
        <v>309</v>
      </c>
      <c r="D347" s="28">
        <f>D336*2</f>
        <v>230</v>
      </c>
      <c r="E347" s="28" t="s">
        <v>71</v>
      </c>
      <c r="F347" s="96">
        <v>0.1</v>
      </c>
      <c r="G347" s="97">
        <f t="shared" si="285"/>
        <v>253</v>
      </c>
      <c r="H347" s="97">
        <v>2.5000000000000001E-2</v>
      </c>
      <c r="I347" s="98">
        <v>59.89</v>
      </c>
      <c r="J347" s="97">
        <f t="shared" si="301"/>
        <v>6.3250000000000002</v>
      </c>
      <c r="K347" s="98">
        <f t="shared" si="302"/>
        <v>378.80425000000002</v>
      </c>
      <c r="L347" s="98">
        <v>0.5</v>
      </c>
      <c r="M347" s="98">
        <f t="shared" si="303"/>
        <v>126.5</v>
      </c>
      <c r="N347" s="98">
        <v>0</v>
      </c>
      <c r="O347" s="98">
        <f t="shared" si="304"/>
        <v>0</v>
      </c>
      <c r="P347" s="98">
        <f t="shared" si="305"/>
        <v>505.30425000000002</v>
      </c>
    </row>
    <row r="348" spans="1:16" ht="14.1" x14ac:dyDescent="0.3">
      <c r="A348" s="94" t="str">
        <f>IF(D348=0,"",1+MAX(A$12:A347))</f>
        <v/>
      </c>
      <c r="B348" s="31"/>
      <c r="C348" s="59"/>
      <c r="D348" s="28"/>
      <c r="E348" s="28"/>
      <c r="F348" s="96"/>
      <c r="G348" s="97"/>
      <c r="H348" s="97"/>
      <c r="I348" s="98"/>
      <c r="J348" s="97"/>
      <c r="K348" s="98"/>
      <c r="L348" s="98"/>
      <c r="M348" s="98"/>
      <c r="N348" s="98"/>
      <c r="O348" s="98"/>
      <c r="P348" s="98"/>
    </row>
    <row r="349" spans="1:16" ht="14.1" x14ac:dyDescent="0.3">
      <c r="A349" s="94">
        <f>IF(D349=0,"",1+MAX(A$12:A348))</f>
        <v>260</v>
      </c>
      <c r="B349" s="31"/>
      <c r="C349" s="140" t="s">
        <v>324</v>
      </c>
      <c r="D349" s="29">
        <v>114</v>
      </c>
      <c r="E349" s="29" t="s">
        <v>71</v>
      </c>
      <c r="F349" s="96"/>
      <c r="G349" s="97"/>
      <c r="H349" s="97"/>
      <c r="I349" s="98"/>
      <c r="J349" s="97"/>
      <c r="K349" s="98"/>
      <c r="L349" s="98"/>
      <c r="M349" s="98"/>
      <c r="N349" s="98"/>
      <c r="O349" s="98"/>
      <c r="P349" s="98"/>
    </row>
    <row r="350" spans="1:16" ht="14.1" x14ac:dyDescent="0.3">
      <c r="A350" s="94">
        <f>IF(D350=0,"",1+MAX(A$12:A349))</f>
        <v>261</v>
      </c>
      <c r="B350" s="31"/>
      <c r="C350" s="59" t="s">
        <v>311</v>
      </c>
      <c r="D350" s="28">
        <f>(D349/1.33)*3.5</f>
        <v>300</v>
      </c>
      <c r="E350" s="28" t="s">
        <v>71</v>
      </c>
      <c r="F350" s="96">
        <v>0.1</v>
      </c>
      <c r="G350" s="97">
        <f t="shared" si="285"/>
        <v>330</v>
      </c>
      <c r="H350" s="97">
        <v>2.4E-2</v>
      </c>
      <c r="I350" s="98">
        <v>59.89</v>
      </c>
      <c r="J350" s="97">
        <f t="shared" ref="J350:J356" si="306">H350*G350</f>
        <v>7.92</v>
      </c>
      <c r="K350" s="98">
        <f t="shared" ref="K350:K356" si="307">I350*J350</f>
        <v>474.3288</v>
      </c>
      <c r="L350" s="98">
        <v>1.67</v>
      </c>
      <c r="M350" s="98">
        <f t="shared" ref="M350:M389" si="308">L350*G350</f>
        <v>551.1</v>
      </c>
      <c r="N350" s="98">
        <v>0</v>
      </c>
      <c r="O350" s="98">
        <f t="shared" ref="O350:O389" si="309">N350*G350</f>
        <v>0</v>
      </c>
      <c r="P350" s="98">
        <f t="shared" ref="P350:P389" si="310">IF(D350="","",(K350+M350+O350))</f>
        <v>1025.4288000000001</v>
      </c>
    </row>
    <row r="351" spans="1:16" ht="14.1" x14ac:dyDescent="0.3">
      <c r="A351" s="94">
        <f>IF(D351=0,"",1+MAX(A$12:A350))</f>
        <v>262</v>
      </c>
      <c r="B351" s="31"/>
      <c r="C351" s="59" t="s">
        <v>312</v>
      </c>
      <c r="D351" s="28">
        <f>D349*2</f>
        <v>228</v>
      </c>
      <c r="E351" s="28" t="s">
        <v>71</v>
      </c>
      <c r="F351" s="96">
        <v>0.1</v>
      </c>
      <c r="G351" s="97">
        <f t="shared" si="285"/>
        <v>250.8</v>
      </c>
      <c r="H351" s="97">
        <v>2.4E-2</v>
      </c>
      <c r="I351" s="98">
        <v>59.89</v>
      </c>
      <c r="J351" s="97">
        <f t="shared" si="306"/>
        <v>6.0192000000000005</v>
      </c>
      <c r="K351" s="98">
        <f t="shared" si="307"/>
        <v>360.48988800000006</v>
      </c>
      <c r="L351" s="98">
        <v>1.67</v>
      </c>
      <c r="M351" s="98">
        <f t="shared" si="308"/>
        <v>418.83600000000001</v>
      </c>
      <c r="N351" s="98">
        <v>0</v>
      </c>
      <c r="O351" s="98">
        <f t="shared" si="309"/>
        <v>0</v>
      </c>
      <c r="P351" s="98">
        <f t="shared" si="310"/>
        <v>779.32588800000008</v>
      </c>
    </row>
    <row r="352" spans="1:16" ht="14.1" x14ac:dyDescent="0.3">
      <c r="A352" s="94">
        <f>IF(D352=0,"",1+MAX(A$12:A351))</f>
        <v>263</v>
      </c>
      <c r="B352" s="31"/>
      <c r="C352" s="59" t="s">
        <v>313</v>
      </c>
      <c r="D352" s="28">
        <f>D349</f>
        <v>114</v>
      </c>
      <c r="E352" s="28" t="s">
        <v>71</v>
      </c>
      <c r="F352" s="96">
        <v>0.1</v>
      </c>
      <c r="G352" s="97">
        <f t="shared" si="285"/>
        <v>125.4</v>
      </c>
      <c r="H352" s="97">
        <v>2.4E-2</v>
      </c>
      <c r="I352" s="98">
        <v>59.89</v>
      </c>
      <c r="J352" s="97">
        <f t="shared" si="306"/>
        <v>3.0096000000000003</v>
      </c>
      <c r="K352" s="98">
        <f t="shared" si="307"/>
        <v>180.24494400000003</v>
      </c>
      <c r="L352" s="98">
        <v>1.67</v>
      </c>
      <c r="M352" s="98">
        <f t="shared" si="308"/>
        <v>209.41800000000001</v>
      </c>
      <c r="N352" s="98">
        <v>0</v>
      </c>
      <c r="O352" s="98">
        <f t="shared" si="309"/>
        <v>0</v>
      </c>
      <c r="P352" s="98">
        <f t="shared" si="310"/>
        <v>389.66294400000004</v>
      </c>
    </row>
    <row r="353" spans="1:16" ht="14.1" x14ac:dyDescent="0.3">
      <c r="A353" s="94">
        <f>IF(D353=0,"",1+MAX(A$12:A352))</f>
        <v>264</v>
      </c>
      <c r="B353" s="31"/>
      <c r="C353" s="59" t="s">
        <v>325</v>
      </c>
      <c r="D353" s="28">
        <f>D347</f>
        <v>230</v>
      </c>
      <c r="E353" s="28" t="s">
        <v>71</v>
      </c>
      <c r="F353" s="96">
        <v>0.1</v>
      </c>
      <c r="G353" s="97">
        <f t="shared" si="285"/>
        <v>253</v>
      </c>
      <c r="H353" s="97">
        <v>4.5999999999999999E-2</v>
      </c>
      <c r="I353" s="98">
        <v>59.89</v>
      </c>
      <c r="J353" s="97">
        <f t="shared" si="306"/>
        <v>11.638</v>
      </c>
      <c r="K353" s="98">
        <f t="shared" si="307"/>
        <v>696.99982</v>
      </c>
      <c r="L353" s="98">
        <v>3.89</v>
      </c>
      <c r="M353" s="98">
        <f t="shared" si="308"/>
        <v>984.17000000000007</v>
      </c>
      <c r="N353" s="98">
        <v>0</v>
      </c>
      <c r="O353" s="98">
        <f t="shared" si="309"/>
        <v>0</v>
      </c>
      <c r="P353" s="98">
        <f t="shared" si="310"/>
        <v>1681.1698200000001</v>
      </c>
    </row>
    <row r="354" spans="1:16" ht="14.1" x14ac:dyDescent="0.3">
      <c r="A354" s="94">
        <f>IF(D354=0,"",1+MAX(A$12:A353))</f>
        <v>265</v>
      </c>
      <c r="B354" s="31"/>
      <c r="C354" s="59" t="s">
        <v>326</v>
      </c>
      <c r="D354" s="28">
        <f>(D349/4)*3.5</f>
        <v>99.75</v>
      </c>
      <c r="E354" s="28" t="s">
        <v>71</v>
      </c>
      <c r="F354" s="96">
        <v>0.1</v>
      </c>
      <c r="G354" s="97">
        <f t="shared" si="285"/>
        <v>109.72499999999999</v>
      </c>
      <c r="H354" s="97">
        <v>4.2000000000000003E-2</v>
      </c>
      <c r="I354" s="98">
        <v>59.89</v>
      </c>
      <c r="J354" s="97">
        <f t="shared" si="306"/>
        <v>4.6084500000000004</v>
      </c>
      <c r="K354" s="98">
        <f t="shared" si="307"/>
        <v>276.00007050000005</v>
      </c>
      <c r="L354" s="98">
        <v>3.69</v>
      </c>
      <c r="M354" s="98">
        <f t="shared" si="308"/>
        <v>404.88524999999998</v>
      </c>
      <c r="N354" s="98">
        <v>0</v>
      </c>
      <c r="O354" s="98">
        <f t="shared" si="309"/>
        <v>0</v>
      </c>
      <c r="P354" s="98">
        <f t="shared" si="310"/>
        <v>680.88532050000003</v>
      </c>
    </row>
    <row r="355" spans="1:16" ht="14.1" x14ac:dyDescent="0.3">
      <c r="A355" s="94">
        <f>IF(D355=0,"",1+MAX(A$12:A354))</f>
        <v>266</v>
      </c>
      <c r="B355" s="31"/>
      <c r="C355" s="59" t="s">
        <v>314</v>
      </c>
      <c r="D355" s="28">
        <f>D349*3.5*2</f>
        <v>798</v>
      </c>
      <c r="E355" s="28" t="s">
        <v>67</v>
      </c>
      <c r="F355" s="96">
        <v>0.1</v>
      </c>
      <c r="G355" s="97">
        <f t="shared" si="285"/>
        <v>877.8</v>
      </c>
      <c r="H355" s="97">
        <v>1.2E-2</v>
      </c>
      <c r="I355" s="98">
        <v>59.89</v>
      </c>
      <c r="J355" s="97">
        <f t="shared" si="306"/>
        <v>10.5336</v>
      </c>
      <c r="K355" s="98">
        <f t="shared" si="307"/>
        <v>630.857304</v>
      </c>
      <c r="L355" s="98">
        <f>57.98/32</f>
        <v>1.8118749999999999</v>
      </c>
      <c r="M355" s="98">
        <f t="shared" si="308"/>
        <v>1590.4638749999999</v>
      </c>
      <c r="N355" s="98">
        <v>0</v>
      </c>
      <c r="O355" s="98">
        <f t="shared" si="309"/>
        <v>0</v>
      </c>
      <c r="P355" s="98">
        <f t="shared" si="310"/>
        <v>2221.321179</v>
      </c>
    </row>
    <row r="356" spans="1:16" ht="14.1" x14ac:dyDescent="0.3">
      <c r="A356" s="94">
        <f>IF(D356=0,"",1+MAX(A$12:A355))</f>
        <v>267</v>
      </c>
      <c r="B356" s="31"/>
      <c r="C356" s="59" t="s">
        <v>315</v>
      </c>
      <c r="D356" s="28">
        <f>D349*3.5*2</f>
        <v>798</v>
      </c>
      <c r="E356" s="28" t="s">
        <v>67</v>
      </c>
      <c r="F356" s="96">
        <v>0.1</v>
      </c>
      <c r="G356" s="97">
        <f t="shared" si="285"/>
        <v>877.8</v>
      </c>
      <c r="H356" s="97">
        <v>4.0000000000000001E-3</v>
      </c>
      <c r="I356" s="98">
        <v>59.89</v>
      </c>
      <c r="J356" s="97">
        <f t="shared" si="306"/>
        <v>3.5112000000000001</v>
      </c>
      <c r="K356" s="98">
        <f t="shared" si="307"/>
        <v>210.28576800000002</v>
      </c>
      <c r="L356" s="98">
        <v>0.18</v>
      </c>
      <c r="M356" s="98">
        <f t="shared" si="308"/>
        <v>158.00399999999999</v>
      </c>
      <c r="N356" s="98">
        <v>0</v>
      </c>
      <c r="O356" s="98">
        <f t="shared" si="309"/>
        <v>0</v>
      </c>
      <c r="P356" s="98">
        <f t="shared" si="310"/>
        <v>368.28976799999998</v>
      </c>
    </row>
    <row r="357" spans="1:16" ht="14.1" x14ac:dyDescent="0.3">
      <c r="A357" s="94" t="str">
        <f>IF(D357=0,"",1+MAX(A$12:A356))</f>
        <v/>
      </c>
      <c r="B357" s="31"/>
      <c r="C357" s="59"/>
      <c r="D357" s="28"/>
      <c r="E357" s="28"/>
      <c r="F357" s="96"/>
      <c r="G357" s="97"/>
      <c r="H357" s="97"/>
      <c r="I357" s="98"/>
      <c r="J357" s="97"/>
      <c r="K357" s="98"/>
      <c r="L357" s="98"/>
      <c r="M357" s="98"/>
      <c r="N357" s="98"/>
      <c r="O357" s="98"/>
      <c r="P357" s="98"/>
    </row>
    <row r="358" spans="1:16" ht="14.1" x14ac:dyDescent="0.3">
      <c r="A358" s="94">
        <f>IF(D358=0,"",1+MAX(A$12:A357))</f>
        <v>268</v>
      </c>
      <c r="B358" s="31"/>
      <c r="C358" s="140" t="s">
        <v>327</v>
      </c>
      <c r="D358" s="29">
        <v>28</v>
      </c>
      <c r="E358" s="29" t="s">
        <v>71</v>
      </c>
      <c r="F358" s="96"/>
      <c r="G358" s="97"/>
      <c r="H358" s="97"/>
      <c r="I358" s="98"/>
      <c r="J358" s="97"/>
      <c r="K358" s="98"/>
      <c r="L358" s="98"/>
      <c r="M358" s="98"/>
      <c r="N358" s="98"/>
      <c r="O358" s="98"/>
      <c r="P358" s="98"/>
    </row>
    <row r="359" spans="1:16" ht="14.1" x14ac:dyDescent="0.3">
      <c r="A359" s="94">
        <f>IF(D359=0,"",1+MAX(A$12:A358))</f>
        <v>269</v>
      </c>
      <c r="B359" s="31"/>
      <c r="C359" s="59" t="s">
        <v>311</v>
      </c>
      <c r="D359" s="28">
        <f>(D358/1.33)*4.166</f>
        <v>87.705263157894734</v>
      </c>
      <c r="E359" s="28" t="s">
        <v>71</v>
      </c>
      <c r="F359" s="96">
        <v>0.1</v>
      </c>
      <c r="G359" s="97">
        <f t="shared" si="285"/>
        <v>96.475789473684202</v>
      </c>
      <c r="H359" s="97">
        <v>2.4E-2</v>
      </c>
      <c r="I359" s="98">
        <v>59.89</v>
      </c>
      <c r="J359" s="97">
        <f t="shared" ref="J359:J365" si="311">H359*G359</f>
        <v>2.3154189473684208</v>
      </c>
      <c r="K359" s="98">
        <f t="shared" ref="K359:K365" si="312">I359*J359</f>
        <v>138.67044075789471</v>
      </c>
      <c r="L359" s="98">
        <v>1.67</v>
      </c>
      <c r="M359" s="98">
        <f t="shared" si="308"/>
        <v>161.11456842105261</v>
      </c>
      <c r="N359" s="98">
        <v>0</v>
      </c>
      <c r="O359" s="98">
        <f t="shared" si="309"/>
        <v>0</v>
      </c>
      <c r="P359" s="98">
        <f t="shared" si="310"/>
        <v>299.78500917894735</v>
      </c>
    </row>
    <row r="360" spans="1:16" ht="14.1" x14ac:dyDescent="0.3">
      <c r="A360" s="94">
        <f>IF(D360=0,"",1+MAX(A$12:A359))</f>
        <v>270</v>
      </c>
      <c r="B360" s="31"/>
      <c r="C360" s="59" t="s">
        <v>312</v>
      </c>
      <c r="D360" s="28">
        <f>D358*2</f>
        <v>56</v>
      </c>
      <c r="E360" s="28" t="s">
        <v>71</v>
      </c>
      <c r="F360" s="96">
        <v>0.1</v>
      </c>
      <c r="G360" s="97">
        <f t="shared" si="285"/>
        <v>61.6</v>
      </c>
      <c r="H360" s="97">
        <v>2.4E-2</v>
      </c>
      <c r="I360" s="98">
        <v>59.89</v>
      </c>
      <c r="J360" s="97">
        <f t="shared" si="311"/>
        <v>1.4784000000000002</v>
      </c>
      <c r="K360" s="98">
        <f t="shared" si="312"/>
        <v>88.541376000000014</v>
      </c>
      <c r="L360" s="98">
        <v>1.67</v>
      </c>
      <c r="M360" s="98">
        <f t="shared" si="308"/>
        <v>102.872</v>
      </c>
      <c r="N360" s="98">
        <v>0</v>
      </c>
      <c r="O360" s="98">
        <f t="shared" si="309"/>
        <v>0</v>
      </c>
      <c r="P360" s="98">
        <f t="shared" si="310"/>
        <v>191.41337600000003</v>
      </c>
    </row>
    <row r="361" spans="1:16" ht="14.1" x14ac:dyDescent="0.3">
      <c r="A361" s="94">
        <f>IF(D361=0,"",1+MAX(A$12:A360))</f>
        <v>271</v>
      </c>
      <c r="B361" s="31"/>
      <c r="C361" s="59" t="s">
        <v>313</v>
      </c>
      <c r="D361" s="28">
        <f>D358</f>
        <v>28</v>
      </c>
      <c r="E361" s="28" t="s">
        <v>71</v>
      </c>
      <c r="F361" s="96">
        <v>0.1</v>
      </c>
      <c r="G361" s="97">
        <f t="shared" si="285"/>
        <v>30.8</v>
      </c>
      <c r="H361" s="97">
        <v>2.4E-2</v>
      </c>
      <c r="I361" s="98">
        <v>59.89</v>
      </c>
      <c r="J361" s="97">
        <f t="shared" si="311"/>
        <v>0.73920000000000008</v>
      </c>
      <c r="K361" s="98">
        <f t="shared" si="312"/>
        <v>44.270688000000007</v>
      </c>
      <c r="L361" s="98">
        <v>1.67</v>
      </c>
      <c r="M361" s="98">
        <f t="shared" si="308"/>
        <v>51.436</v>
      </c>
      <c r="N361" s="98">
        <v>0</v>
      </c>
      <c r="O361" s="98">
        <f t="shared" si="309"/>
        <v>0</v>
      </c>
      <c r="P361" s="98">
        <f t="shared" si="310"/>
        <v>95.706688000000014</v>
      </c>
    </row>
    <row r="362" spans="1:16" ht="14.1" x14ac:dyDescent="0.3">
      <c r="A362" s="94">
        <f>IF(D362=0,"",1+MAX(A$12:A361))</f>
        <v>272</v>
      </c>
      <c r="B362" s="31"/>
      <c r="C362" s="59" t="s">
        <v>325</v>
      </c>
      <c r="D362" s="28">
        <f>D358</f>
        <v>28</v>
      </c>
      <c r="E362" s="28" t="s">
        <v>71</v>
      </c>
      <c r="F362" s="96">
        <v>0.1</v>
      </c>
      <c r="G362" s="97">
        <f t="shared" si="285"/>
        <v>30.8</v>
      </c>
      <c r="H362" s="97">
        <v>4.5999999999999999E-2</v>
      </c>
      <c r="I362" s="98">
        <v>59.89</v>
      </c>
      <c r="J362" s="97">
        <f t="shared" si="311"/>
        <v>1.4168000000000001</v>
      </c>
      <c r="K362" s="98">
        <f t="shared" si="312"/>
        <v>84.852152000000004</v>
      </c>
      <c r="L362" s="98">
        <v>3.89</v>
      </c>
      <c r="M362" s="98">
        <f t="shared" si="308"/>
        <v>119.81200000000001</v>
      </c>
      <c r="N362" s="98">
        <v>0</v>
      </c>
      <c r="O362" s="98">
        <f t="shared" si="309"/>
        <v>0</v>
      </c>
      <c r="P362" s="98">
        <f t="shared" si="310"/>
        <v>204.664152</v>
      </c>
    </row>
    <row r="363" spans="1:16" ht="14.1" x14ac:dyDescent="0.3">
      <c r="A363" s="94">
        <f>IF(D363=0,"",1+MAX(A$12:A362))</f>
        <v>273</v>
      </c>
      <c r="B363" s="31"/>
      <c r="C363" s="59" t="s">
        <v>326</v>
      </c>
      <c r="D363" s="28">
        <f>(D358/4)*4.166</f>
        <v>29.162000000000003</v>
      </c>
      <c r="E363" s="28" t="s">
        <v>71</v>
      </c>
      <c r="F363" s="96">
        <v>0.1</v>
      </c>
      <c r="G363" s="97">
        <f t="shared" si="285"/>
        <v>32.078200000000002</v>
      </c>
      <c r="H363" s="97">
        <v>4.2000000000000003E-2</v>
      </c>
      <c r="I363" s="98">
        <v>59.89</v>
      </c>
      <c r="J363" s="97">
        <f t="shared" si="311"/>
        <v>1.3472844000000002</v>
      </c>
      <c r="K363" s="98">
        <f t="shared" si="312"/>
        <v>80.688862716000017</v>
      </c>
      <c r="L363" s="98">
        <v>3.69</v>
      </c>
      <c r="M363" s="98">
        <f t="shared" si="308"/>
        <v>118.36855800000001</v>
      </c>
      <c r="N363" s="98">
        <v>0</v>
      </c>
      <c r="O363" s="98">
        <f t="shared" si="309"/>
        <v>0</v>
      </c>
      <c r="P363" s="98">
        <f t="shared" si="310"/>
        <v>199.05742071600002</v>
      </c>
    </row>
    <row r="364" spans="1:16" ht="14.1" x14ac:dyDescent="0.3">
      <c r="A364" s="94">
        <f>IF(D364=0,"",1+MAX(A$12:A363))</f>
        <v>274</v>
      </c>
      <c r="B364" s="31"/>
      <c r="C364" s="59" t="s">
        <v>314</v>
      </c>
      <c r="D364" s="28">
        <f>D358*4.167</f>
        <v>116.67599999999999</v>
      </c>
      <c r="E364" s="28" t="s">
        <v>67</v>
      </c>
      <c r="F364" s="96">
        <v>0.1</v>
      </c>
      <c r="G364" s="97">
        <f t="shared" si="285"/>
        <v>128.34359999999998</v>
      </c>
      <c r="H364" s="97">
        <v>1.2E-2</v>
      </c>
      <c r="I364" s="98">
        <v>59.89</v>
      </c>
      <c r="J364" s="97">
        <f t="shared" si="311"/>
        <v>1.5401231999999998</v>
      </c>
      <c r="K364" s="98">
        <f t="shared" si="312"/>
        <v>92.237978447999993</v>
      </c>
      <c r="L364" s="98">
        <f>57.98/32</f>
        <v>1.8118749999999999</v>
      </c>
      <c r="M364" s="98">
        <f t="shared" si="308"/>
        <v>232.54256024999995</v>
      </c>
      <c r="N364" s="98">
        <v>0</v>
      </c>
      <c r="O364" s="98">
        <f t="shared" si="309"/>
        <v>0</v>
      </c>
      <c r="P364" s="98">
        <f t="shared" si="310"/>
        <v>324.78053869799993</v>
      </c>
    </row>
    <row r="365" spans="1:16" ht="14.1" x14ac:dyDescent="0.3">
      <c r="A365" s="94">
        <f>IF(D365=0,"",1+MAX(A$12:A364))</f>
        <v>275</v>
      </c>
      <c r="B365" s="31"/>
      <c r="C365" s="59" t="s">
        <v>315</v>
      </c>
      <c r="D365" s="28">
        <f>D358*4.167*2</f>
        <v>233.35199999999998</v>
      </c>
      <c r="E365" s="28" t="s">
        <v>67</v>
      </c>
      <c r="F365" s="96">
        <v>0.1</v>
      </c>
      <c r="G365" s="97">
        <f t="shared" si="285"/>
        <v>256.68719999999996</v>
      </c>
      <c r="H365" s="97">
        <v>4.0000000000000001E-3</v>
      </c>
      <c r="I365" s="98">
        <v>59.89</v>
      </c>
      <c r="J365" s="97">
        <f t="shared" si="311"/>
        <v>1.0267487999999998</v>
      </c>
      <c r="K365" s="98">
        <f t="shared" si="312"/>
        <v>61.491985631999988</v>
      </c>
      <c r="L365" s="98">
        <v>0.18</v>
      </c>
      <c r="M365" s="98">
        <f t="shared" si="308"/>
        <v>46.203695999999994</v>
      </c>
      <c r="N365" s="98">
        <v>0</v>
      </c>
      <c r="O365" s="98">
        <f t="shared" si="309"/>
        <v>0</v>
      </c>
      <c r="P365" s="98">
        <f t="shared" si="310"/>
        <v>107.69568163199997</v>
      </c>
    </row>
    <row r="366" spans="1:16" ht="14.1" x14ac:dyDescent="0.3">
      <c r="A366" s="94" t="str">
        <f>IF(D366=0,"",1+MAX(A$12:A365))</f>
        <v/>
      </c>
      <c r="B366" s="31"/>
      <c r="C366" s="59"/>
      <c r="D366" s="28"/>
      <c r="E366" s="28"/>
      <c r="F366" s="96"/>
      <c r="G366" s="97"/>
      <c r="H366" s="97"/>
      <c r="I366" s="98"/>
      <c r="J366" s="97"/>
      <c r="K366" s="98"/>
      <c r="L366" s="98"/>
      <c r="M366" s="98"/>
      <c r="N366" s="98"/>
      <c r="O366" s="98"/>
      <c r="P366" s="98"/>
    </row>
    <row r="367" spans="1:16" ht="14.1" x14ac:dyDescent="0.3">
      <c r="A367" s="94">
        <f>IF(D367=0,"",1+MAX(A$12:A366))</f>
        <v>276</v>
      </c>
      <c r="B367" s="31"/>
      <c r="C367" s="140" t="s">
        <v>328</v>
      </c>
      <c r="D367" s="29">
        <v>166</v>
      </c>
      <c r="E367" s="29" t="s">
        <v>71</v>
      </c>
      <c r="F367" s="96"/>
      <c r="G367" s="97"/>
      <c r="H367" s="97"/>
      <c r="I367" s="98"/>
      <c r="J367" s="97"/>
      <c r="K367" s="98"/>
      <c r="L367" s="98"/>
      <c r="M367" s="98"/>
      <c r="N367" s="98"/>
      <c r="O367" s="98"/>
      <c r="P367" s="98"/>
    </row>
    <row r="368" spans="1:16" ht="14.1" x14ac:dyDescent="0.3">
      <c r="A368" s="94">
        <f>IF(D368=0,"",1+MAX(A$12:A367))</f>
        <v>277</v>
      </c>
      <c r="B368" s="31"/>
      <c r="C368" s="59" t="s">
        <v>311</v>
      </c>
      <c r="D368" s="28">
        <f>(D367/1.33)*4.166</f>
        <v>519.96691729323311</v>
      </c>
      <c r="E368" s="28" t="s">
        <v>71</v>
      </c>
      <c r="F368" s="96">
        <v>0.1</v>
      </c>
      <c r="G368" s="97">
        <f t="shared" si="285"/>
        <v>571.9636090225564</v>
      </c>
      <c r="H368" s="97">
        <v>2.4E-2</v>
      </c>
      <c r="I368" s="98">
        <v>59.89</v>
      </c>
      <c r="J368" s="97">
        <f t="shared" ref="J368:J374" si="313">H368*G368</f>
        <v>13.727126616541353</v>
      </c>
      <c r="K368" s="98">
        <f t="shared" ref="K368:K374" si="314">I368*J368</f>
        <v>822.11761306466167</v>
      </c>
      <c r="L368" s="98">
        <v>1.67</v>
      </c>
      <c r="M368" s="98">
        <f t="shared" si="308"/>
        <v>955.1792270676691</v>
      </c>
      <c r="N368" s="98">
        <v>0</v>
      </c>
      <c r="O368" s="98">
        <f t="shared" si="309"/>
        <v>0</v>
      </c>
      <c r="P368" s="98">
        <f t="shared" si="310"/>
        <v>1777.2968401323308</v>
      </c>
    </row>
    <row r="369" spans="1:16" ht="14.1" x14ac:dyDescent="0.3">
      <c r="A369" s="94">
        <f>IF(D369=0,"",1+MAX(A$12:A368))</f>
        <v>278</v>
      </c>
      <c r="B369" s="31"/>
      <c r="C369" s="59" t="s">
        <v>312</v>
      </c>
      <c r="D369" s="28">
        <f>D367*2</f>
        <v>332</v>
      </c>
      <c r="E369" s="28" t="s">
        <v>71</v>
      </c>
      <c r="F369" s="96">
        <v>0.1</v>
      </c>
      <c r="G369" s="97">
        <f t="shared" si="285"/>
        <v>365.2</v>
      </c>
      <c r="H369" s="97">
        <v>2.4E-2</v>
      </c>
      <c r="I369" s="98">
        <v>59.89</v>
      </c>
      <c r="J369" s="97">
        <f t="shared" si="313"/>
        <v>8.7647999999999993</v>
      </c>
      <c r="K369" s="98">
        <f t="shared" si="314"/>
        <v>524.92387199999996</v>
      </c>
      <c r="L369" s="98">
        <v>1.67</v>
      </c>
      <c r="M369" s="98">
        <f t="shared" si="308"/>
        <v>609.8839999999999</v>
      </c>
      <c r="N369" s="98">
        <v>0</v>
      </c>
      <c r="O369" s="98">
        <f t="shared" si="309"/>
        <v>0</v>
      </c>
      <c r="P369" s="98">
        <f t="shared" si="310"/>
        <v>1134.8078719999999</v>
      </c>
    </row>
    <row r="370" spans="1:16" ht="14.1" x14ac:dyDescent="0.3">
      <c r="A370" s="94">
        <f>IF(D370=0,"",1+MAX(A$12:A369))</f>
        <v>279</v>
      </c>
      <c r="B370" s="31"/>
      <c r="C370" s="59" t="s">
        <v>313</v>
      </c>
      <c r="D370" s="28">
        <f>D367</f>
        <v>166</v>
      </c>
      <c r="E370" s="28" t="s">
        <v>71</v>
      </c>
      <c r="F370" s="96">
        <v>0.1</v>
      </c>
      <c r="G370" s="97">
        <f t="shared" si="285"/>
        <v>182.6</v>
      </c>
      <c r="H370" s="97">
        <v>2.4E-2</v>
      </c>
      <c r="I370" s="98">
        <v>59.89</v>
      </c>
      <c r="J370" s="97">
        <f t="shared" si="313"/>
        <v>4.3823999999999996</v>
      </c>
      <c r="K370" s="98">
        <f t="shared" si="314"/>
        <v>262.46193599999998</v>
      </c>
      <c r="L370" s="98">
        <v>1.67</v>
      </c>
      <c r="M370" s="98">
        <f t="shared" si="308"/>
        <v>304.94199999999995</v>
      </c>
      <c r="N370" s="98">
        <v>0</v>
      </c>
      <c r="O370" s="98">
        <f t="shared" si="309"/>
        <v>0</v>
      </c>
      <c r="P370" s="98">
        <f t="shared" si="310"/>
        <v>567.40393599999993</v>
      </c>
    </row>
    <row r="371" spans="1:16" ht="14.1" x14ac:dyDescent="0.3">
      <c r="A371" s="94">
        <f>IF(D371=0,"",1+MAX(A$12:A370))</f>
        <v>280</v>
      </c>
      <c r="B371" s="31"/>
      <c r="C371" s="59" t="s">
        <v>325</v>
      </c>
      <c r="D371" s="28">
        <f>D367</f>
        <v>166</v>
      </c>
      <c r="E371" s="28" t="s">
        <v>71</v>
      </c>
      <c r="F371" s="96">
        <v>0.1</v>
      </c>
      <c r="G371" s="97">
        <f t="shared" si="285"/>
        <v>182.6</v>
      </c>
      <c r="H371" s="97">
        <v>4.5999999999999999E-2</v>
      </c>
      <c r="I371" s="98">
        <v>59.89</v>
      </c>
      <c r="J371" s="97">
        <f t="shared" si="313"/>
        <v>8.3995999999999995</v>
      </c>
      <c r="K371" s="98">
        <f t="shared" si="314"/>
        <v>503.05204399999997</v>
      </c>
      <c r="L371" s="98">
        <v>3.89</v>
      </c>
      <c r="M371" s="98">
        <f t="shared" si="308"/>
        <v>710.31399999999996</v>
      </c>
      <c r="N371" s="98">
        <v>0</v>
      </c>
      <c r="O371" s="98">
        <f t="shared" si="309"/>
        <v>0</v>
      </c>
      <c r="P371" s="98">
        <f t="shared" si="310"/>
        <v>1213.3660439999999</v>
      </c>
    </row>
    <row r="372" spans="1:16" ht="14.1" x14ac:dyDescent="0.3">
      <c r="A372" s="94">
        <f>IF(D372=0,"",1+MAX(A$12:A371))</f>
        <v>281</v>
      </c>
      <c r="B372" s="31"/>
      <c r="C372" s="59" t="s">
        <v>326</v>
      </c>
      <c r="D372" s="28">
        <f>(D367/4)*4.166</f>
        <v>172.88900000000001</v>
      </c>
      <c r="E372" s="28" t="s">
        <v>71</v>
      </c>
      <c r="F372" s="96">
        <v>0.1</v>
      </c>
      <c r="G372" s="97">
        <f t="shared" si="285"/>
        <v>190.17790000000002</v>
      </c>
      <c r="H372" s="97">
        <v>4.2000000000000003E-2</v>
      </c>
      <c r="I372" s="98">
        <v>59.89</v>
      </c>
      <c r="J372" s="97">
        <f t="shared" si="313"/>
        <v>7.9874718000000016</v>
      </c>
      <c r="K372" s="98">
        <f t="shared" si="314"/>
        <v>478.36968610200012</v>
      </c>
      <c r="L372" s="98">
        <v>3.69</v>
      </c>
      <c r="M372" s="98">
        <f t="shared" si="308"/>
        <v>701.75645100000008</v>
      </c>
      <c r="N372" s="98">
        <v>0</v>
      </c>
      <c r="O372" s="98">
        <f t="shared" si="309"/>
        <v>0</v>
      </c>
      <c r="P372" s="98">
        <f t="shared" si="310"/>
        <v>1180.1261371020003</v>
      </c>
    </row>
    <row r="373" spans="1:16" ht="14.1" x14ac:dyDescent="0.3">
      <c r="A373" s="94">
        <f>IF(D373=0,"",1+MAX(A$12:A372))</f>
        <v>282</v>
      </c>
      <c r="B373" s="31"/>
      <c r="C373" s="59" t="s">
        <v>314</v>
      </c>
      <c r="D373" s="28">
        <f>D367*4.167</f>
        <v>691.72199999999998</v>
      </c>
      <c r="E373" s="28" t="s">
        <v>67</v>
      </c>
      <c r="F373" s="96">
        <v>0.1</v>
      </c>
      <c r="G373" s="97">
        <f t="shared" si="285"/>
        <v>760.89419999999996</v>
      </c>
      <c r="H373" s="97">
        <v>1.2E-2</v>
      </c>
      <c r="I373" s="98">
        <v>59.89</v>
      </c>
      <c r="J373" s="97">
        <f t="shared" si="313"/>
        <v>9.1307303999999991</v>
      </c>
      <c r="K373" s="98">
        <f t="shared" si="314"/>
        <v>546.83944365599996</v>
      </c>
      <c r="L373" s="98">
        <f>57.98/32</f>
        <v>1.8118749999999999</v>
      </c>
      <c r="M373" s="98">
        <f t="shared" si="308"/>
        <v>1378.6451786249997</v>
      </c>
      <c r="N373" s="98">
        <v>0</v>
      </c>
      <c r="O373" s="98">
        <f t="shared" si="309"/>
        <v>0</v>
      </c>
      <c r="P373" s="98">
        <f t="shared" si="310"/>
        <v>1925.4846222809997</v>
      </c>
    </row>
    <row r="374" spans="1:16" ht="14.1" x14ac:dyDescent="0.3">
      <c r="A374" s="94">
        <f>IF(D374=0,"",1+MAX(A$12:A373))</f>
        <v>283</v>
      </c>
      <c r="B374" s="31"/>
      <c r="C374" s="59" t="s">
        <v>329</v>
      </c>
      <c r="D374" s="28">
        <f>D367*4.166*2</f>
        <v>1383.1120000000001</v>
      </c>
      <c r="E374" s="28" t="s">
        <v>67</v>
      </c>
      <c r="F374" s="96">
        <v>0.1</v>
      </c>
      <c r="G374" s="97">
        <f t="shared" si="285"/>
        <v>1521.4232000000002</v>
      </c>
      <c r="H374" s="97">
        <v>4.0000000000000001E-3</v>
      </c>
      <c r="I374" s="98">
        <v>59.89</v>
      </c>
      <c r="J374" s="97">
        <f t="shared" si="313"/>
        <v>6.0856928000000012</v>
      </c>
      <c r="K374" s="98">
        <f t="shared" si="314"/>
        <v>364.47214179200006</v>
      </c>
      <c r="L374" s="98">
        <v>0.18</v>
      </c>
      <c r="M374" s="98">
        <f t="shared" si="308"/>
        <v>273.856176</v>
      </c>
      <c r="N374" s="98">
        <v>0</v>
      </c>
      <c r="O374" s="98">
        <f t="shared" si="309"/>
        <v>0</v>
      </c>
      <c r="P374" s="98">
        <f t="shared" si="310"/>
        <v>638.32831779200001</v>
      </c>
    </row>
    <row r="375" spans="1:16" ht="14.1" x14ac:dyDescent="0.3">
      <c r="A375" s="94" t="str">
        <f>IF(D375=0,"",1+MAX(A$12:A374))</f>
        <v/>
      </c>
      <c r="B375" s="31"/>
      <c r="C375" s="59"/>
      <c r="D375" s="28"/>
      <c r="E375" s="28"/>
      <c r="F375" s="96"/>
      <c r="G375" s="97"/>
      <c r="H375" s="97"/>
      <c r="I375" s="98"/>
      <c r="J375" s="97"/>
      <c r="K375" s="98"/>
      <c r="L375" s="98"/>
      <c r="M375" s="98"/>
      <c r="N375" s="98"/>
      <c r="O375" s="98"/>
      <c r="P375" s="98"/>
    </row>
    <row r="376" spans="1:16" ht="14.1" x14ac:dyDescent="0.3">
      <c r="A376" s="94">
        <f>IF(D376=0,"",1+MAX(A$12:A375))</f>
        <v>284</v>
      </c>
      <c r="B376" s="31"/>
      <c r="C376" s="140" t="s">
        <v>330</v>
      </c>
      <c r="D376" s="29">
        <v>28</v>
      </c>
      <c r="E376" s="29" t="s">
        <v>71</v>
      </c>
      <c r="F376" s="96"/>
      <c r="G376" s="97"/>
      <c r="H376" s="97"/>
      <c r="I376" s="98"/>
      <c r="J376" s="97"/>
      <c r="K376" s="98"/>
      <c r="L376" s="98"/>
      <c r="M376" s="98"/>
      <c r="N376" s="98"/>
      <c r="O376" s="98"/>
      <c r="P376" s="98"/>
    </row>
    <row r="377" spans="1:16" ht="14.1" x14ac:dyDescent="0.3">
      <c r="A377" s="94">
        <f>IF(D377=0,"",1+MAX(A$12:A376))</f>
        <v>285</v>
      </c>
      <c r="B377" s="31"/>
      <c r="C377" s="59" t="s">
        <v>311</v>
      </c>
      <c r="D377" s="28">
        <f>(D376/1.33)*6.833</f>
        <v>143.85263157894735</v>
      </c>
      <c r="E377" s="28" t="s">
        <v>71</v>
      </c>
      <c r="F377" s="96">
        <v>0.1</v>
      </c>
      <c r="G377" s="97">
        <f t="shared" si="285"/>
        <v>158.23789473684209</v>
      </c>
      <c r="H377" s="97">
        <v>2.4E-2</v>
      </c>
      <c r="I377" s="98">
        <v>59.89</v>
      </c>
      <c r="J377" s="97">
        <f t="shared" ref="J377:J383" si="315">H377*G377</f>
        <v>3.7977094736842103</v>
      </c>
      <c r="K377" s="98">
        <f t="shared" ref="K377:K383" si="316">I377*J377</f>
        <v>227.44482037894736</v>
      </c>
      <c r="L377" s="98">
        <v>1.67</v>
      </c>
      <c r="M377" s="98">
        <f t="shared" si="308"/>
        <v>264.25728421052628</v>
      </c>
      <c r="N377" s="98">
        <v>0</v>
      </c>
      <c r="O377" s="98">
        <f t="shared" si="309"/>
        <v>0</v>
      </c>
      <c r="P377" s="98">
        <f t="shared" si="310"/>
        <v>491.70210458947361</v>
      </c>
    </row>
    <row r="378" spans="1:16" ht="14.1" x14ac:dyDescent="0.3">
      <c r="A378" s="94">
        <f>IF(D378=0,"",1+MAX(A$12:A377))</f>
        <v>286</v>
      </c>
      <c r="B378" s="31"/>
      <c r="C378" s="59" t="s">
        <v>312</v>
      </c>
      <c r="D378" s="28">
        <f>D376*2</f>
        <v>56</v>
      </c>
      <c r="E378" s="28" t="s">
        <v>71</v>
      </c>
      <c r="F378" s="96">
        <v>0.1</v>
      </c>
      <c r="G378" s="97">
        <f t="shared" si="285"/>
        <v>61.6</v>
      </c>
      <c r="H378" s="97">
        <v>2.4E-2</v>
      </c>
      <c r="I378" s="98">
        <v>59.89</v>
      </c>
      <c r="J378" s="97">
        <f t="shared" si="315"/>
        <v>1.4784000000000002</v>
      </c>
      <c r="K378" s="98">
        <f t="shared" si="316"/>
        <v>88.541376000000014</v>
      </c>
      <c r="L378" s="98">
        <v>1.67</v>
      </c>
      <c r="M378" s="98">
        <f t="shared" si="308"/>
        <v>102.872</v>
      </c>
      <c r="N378" s="98">
        <v>0</v>
      </c>
      <c r="O378" s="98">
        <f t="shared" si="309"/>
        <v>0</v>
      </c>
      <c r="P378" s="98">
        <f t="shared" si="310"/>
        <v>191.41337600000003</v>
      </c>
    </row>
    <row r="379" spans="1:16" ht="14.1" x14ac:dyDescent="0.3">
      <c r="A379" s="94">
        <f>IF(D379=0,"",1+MAX(A$12:A378))</f>
        <v>287</v>
      </c>
      <c r="B379" s="31"/>
      <c r="C379" s="59" t="s">
        <v>313</v>
      </c>
      <c r="D379" s="28">
        <f>D376</f>
        <v>28</v>
      </c>
      <c r="E379" s="28" t="s">
        <v>71</v>
      </c>
      <c r="F379" s="96">
        <v>0.1</v>
      </c>
      <c r="G379" s="97">
        <f t="shared" si="285"/>
        <v>30.8</v>
      </c>
      <c r="H379" s="97">
        <v>2.4E-2</v>
      </c>
      <c r="I379" s="98">
        <v>59.89</v>
      </c>
      <c r="J379" s="97">
        <f t="shared" si="315"/>
        <v>0.73920000000000008</v>
      </c>
      <c r="K379" s="98">
        <f t="shared" si="316"/>
        <v>44.270688000000007</v>
      </c>
      <c r="L379" s="98">
        <v>1.67</v>
      </c>
      <c r="M379" s="98">
        <f t="shared" si="308"/>
        <v>51.436</v>
      </c>
      <c r="N379" s="98">
        <v>0</v>
      </c>
      <c r="O379" s="98">
        <f t="shared" si="309"/>
        <v>0</v>
      </c>
      <c r="P379" s="98">
        <f t="shared" si="310"/>
        <v>95.706688000000014</v>
      </c>
    </row>
    <row r="380" spans="1:16" ht="14.1" x14ac:dyDescent="0.3">
      <c r="A380" s="94">
        <f>IF(D380=0,"",1+MAX(A$12:A379))</f>
        <v>288</v>
      </c>
      <c r="B380" s="31"/>
      <c r="C380" s="59" t="s">
        <v>325</v>
      </c>
      <c r="D380" s="28">
        <f>D376</f>
        <v>28</v>
      </c>
      <c r="E380" s="28" t="s">
        <v>71</v>
      </c>
      <c r="F380" s="96">
        <v>0.1</v>
      </c>
      <c r="G380" s="97">
        <f t="shared" si="285"/>
        <v>30.8</v>
      </c>
      <c r="H380" s="97">
        <v>4.5999999999999999E-2</v>
      </c>
      <c r="I380" s="98">
        <v>59.89</v>
      </c>
      <c r="J380" s="97">
        <f t="shared" si="315"/>
        <v>1.4168000000000001</v>
      </c>
      <c r="K380" s="98">
        <f t="shared" si="316"/>
        <v>84.852152000000004</v>
      </c>
      <c r="L380" s="98">
        <v>3.89</v>
      </c>
      <c r="M380" s="98">
        <f t="shared" si="308"/>
        <v>119.81200000000001</v>
      </c>
      <c r="N380" s="98">
        <v>0</v>
      </c>
      <c r="O380" s="98">
        <f t="shared" si="309"/>
        <v>0</v>
      </c>
      <c r="P380" s="98">
        <f t="shared" si="310"/>
        <v>204.664152</v>
      </c>
    </row>
    <row r="381" spans="1:16" ht="14.1" x14ac:dyDescent="0.3">
      <c r="A381" s="94">
        <f>IF(D381=0,"",1+MAX(A$12:A380))</f>
        <v>289</v>
      </c>
      <c r="B381" s="31"/>
      <c r="C381" s="59" t="s">
        <v>326</v>
      </c>
      <c r="D381" s="28">
        <f>(D376/4)*6.833</f>
        <v>47.831000000000003</v>
      </c>
      <c r="E381" s="28" t="s">
        <v>71</v>
      </c>
      <c r="F381" s="96">
        <v>0.1</v>
      </c>
      <c r="G381" s="97">
        <f t="shared" si="285"/>
        <v>52.614100000000001</v>
      </c>
      <c r="H381" s="97">
        <v>4.2000000000000003E-2</v>
      </c>
      <c r="I381" s="98">
        <v>59.89</v>
      </c>
      <c r="J381" s="97">
        <f t="shared" si="315"/>
        <v>2.2097922000000003</v>
      </c>
      <c r="K381" s="98">
        <f t="shared" si="316"/>
        <v>132.34445485800003</v>
      </c>
      <c r="L381" s="98">
        <v>3.69</v>
      </c>
      <c r="M381" s="98">
        <f t="shared" si="308"/>
        <v>194.146029</v>
      </c>
      <c r="N381" s="98">
        <v>0</v>
      </c>
      <c r="O381" s="98">
        <f t="shared" si="309"/>
        <v>0</v>
      </c>
      <c r="P381" s="98">
        <f t="shared" si="310"/>
        <v>326.49048385800006</v>
      </c>
    </row>
    <row r="382" spans="1:16" ht="14.1" x14ac:dyDescent="0.3">
      <c r="A382" s="94">
        <f>IF(D382=0,"",1+MAX(A$12:A381))</f>
        <v>290</v>
      </c>
      <c r="B382" s="31"/>
      <c r="C382" s="59" t="s">
        <v>314</v>
      </c>
      <c r="D382" s="28">
        <f>D376*6.833</f>
        <v>191.32400000000001</v>
      </c>
      <c r="E382" s="28" t="s">
        <v>67</v>
      </c>
      <c r="F382" s="96">
        <v>0.1</v>
      </c>
      <c r="G382" s="97">
        <f t="shared" si="285"/>
        <v>210.4564</v>
      </c>
      <c r="H382" s="97">
        <v>1.2E-2</v>
      </c>
      <c r="I382" s="98">
        <v>59.89</v>
      </c>
      <c r="J382" s="97">
        <f t="shared" si="315"/>
        <v>2.5254768000000003</v>
      </c>
      <c r="K382" s="98">
        <f t="shared" si="316"/>
        <v>151.25080555200003</v>
      </c>
      <c r="L382" s="98">
        <f>57.98/32</f>
        <v>1.8118749999999999</v>
      </c>
      <c r="M382" s="98">
        <f t="shared" si="308"/>
        <v>381.32068974999999</v>
      </c>
      <c r="N382" s="98">
        <v>0</v>
      </c>
      <c r="O382" s="98">
        <f t="shared" si="309"/>
        <v>0</v>
      </c>
      <c r="P382" s="98">
        <f t="shared" si="310"/>
        <v>532.57149530200002</v>
      </c>
    </row>
    <row r="383" spans="1:16" ht="14.1" x14ac:dyDescent="0.3">
      <c r="A383" s="94">
        <f>IF(D383=0,"",1+MAX(A$12:A382))</f>
        <v>291</v>
      </c>
      <c r="B383" s="31"/>
      <c r="C383" s="59" t="s">
        <v>315</v>
      </c>
      <c r="D383" s="28">
        <f>D376*6.833*2</f>
        <v>382.64800000000002</v>
      </c>
      <c r="E383" s="28" t="s">
        <v>67</v>
      </c>
      <c r="F383" s="96">
        <v>0.1</v>
      </c>
      <c r="G383" s="97">
        <f t="shared" si="285"/>
        <v>420.9128</v>
      </c>
      <c r="H383" s="97">
        <v>4.0000000000000001E-3</v>
      </c>
      <c r="I383" s="98">
        <v>59.89</v>
      </c>
      <c r="J383" s="97">
        <f t="shared" si="315"/>
        <v>1.6836512000000001</v>
      </c>
      <c r="K383" s="98">
        <f t="shared" si="316"/>
        <v>100.83387036800001</v>
      </c>
      <c r="L383" s="98">
        <v>0.18</v>
      </c>
      <c r="M383" s="98">
        <f t="shared" si="308"/>
        <v>75.764303999999996</v>
      </c>
      <c r="N383" s="98">
        <v>0</v>
      </c>
      <c r="O383" s="98">
        <f t="shared" si="309"/>
        <v>0</v>
      </c>
      <c r="P383" s="98">
        <f t="shared" si="310"/>
        <v>176.598174368</v>
      </c>
    </row>
    <row r="384" spans="1:16" ht="14.1" x14ac:dyDescent="0.3">
      <c r="A384" s="94" t="str">
        <f>IF(D384=0,"",1+MAX(A$12:A383))</f>
        <v/>
      </c>
      <c r="B384" s="31"/>
      <c r="C384" s="59"/>
      <c r="D384" s="28"/>
      <c r="E384" s="28"/>
      <c r="F384" s="96"/>
      <c r="G384" s="97"/>
      <c r="H384" s="97"/>
      <c r="I384" s="98"/>
      <c r="J384" s="97"/>
      <c r="K384" s="98"/>
      <c r="L384" s="98"/>
      <c r="M384" s="98"/>
      <c r="N384" s="98"/>
      <c r="O384" s="98"/>
      <c r="P384" s="98"/>
    </row>
    <row r="385" spans="1:16" ht="14.1" x14ac:dyDescent="0.3">
      <c r="A385" s="94">
        <f>IF(D385=0,"",1+MAX(A$12:A384))</f>
        <v>292</v>
      </c>
      <c r="B385" s="31"/>
      <c r="C385" s="140" t="s">
        <v>331</v>
      </c>
      <c r="D385" s="29">
        <v>5</v>
      </c>
      <c r="E385" s="29" t="s">
        <v>71</v>
      </c>
      <c r="F385" s="96"/>
      <c r="G385" s="97"/>
      <c r="H385" s="97"/>
      <c r="I385" s="98"/>
      <c r="J385" s="97"/>
      <c r="K385" s="98"/>
      <c r="L385" s="98"/>
      <c r="M385" s="98"/>
      <c r="N385" s="98"/>
      <c r="O385" s="98"/>
      <c r="P385" s="98"/>
    </row>
    <row r="386" spans="1:16" ht="14.1" x14ac:dyDescent="0.3">
      <c r="A386" s="94">
        <f>IF(D386=0,"",1+MAX(A$12:A385))</f>
        <v>293</v>
      </c>
      <c r="B386" s="31"/>
      <c r="C386" s="59" t="s">
        <v>311</v>
      </c>
      <c r="D386" s="28">
        <f>(D385/1.33)*8</f>
        <v>30.075187969924812</v>
      </c>
      <c r="E386" s="28" t="s">
        <v>71</v>
      </c>
      <c r="F386" s="96">
        <v>0.1</v>
      </c>
      <c r="G386" s="97">
        <f t="shared" si="285"/>
        <v>33.082706766917291</v>
      </c>
      <c r="H386" s="97">
        <v>2.4E-2</v>
      </c>
      <c r="I386" s="98">
        <v>59.89</v>
      </c>
      <c r="J386" s="97">
        <f t="shared" ref="J386:J389" si="317">H386*G386</f>
        <v>0.79398496240601502</v>
      </c>
      <c r="K386" s="98">
        <f t="shared" ref="K386:K389" si="318">I386*J386</f>
        <v>47.551759398496237</v>
      </c>
      <c r="L386" s="98">
        <v>1.67</v>
      </c>
      <c r="M386" s="98">
        <f t="shared" si="308"/>
        <v>55.248120300751872</v>
      </c>
      <c r="N386" s="98">
        <v>0</v>
      </c>
      <c r="O386" s="98">
        <f t="shared" si="309"/>
        <v>0</v>
      </c>
      <c r="P386" s="98">
        <f t="shared" si="310"/>
        <v>102.79987969924811</v>
      </c>
    </row>
    <row r="387" spans="1:16" ht="14.1" x14ac:dyDescent="0.3">
      <c r="A387" s="94">
        <f>IF(D387=0,"",1+MAX(A$12:A386))</f>
        <v>294</v>
      </c>
      <c r="B387" s="31"/>
      <c r="C387" s="59" t="s">
        <v>312</v>
      </c>
      <c r="D387" s="28">
        <f>D385*2</f>
        <v>10</v>
      </c>
      <c r="E387" s="28" t="s">
        <v>71</v>
      </c>
      <c r="F387" s="96">
        <v>0.1</v>
      </c>
      <c r="G387" s="97">
        <f t="shared" si="285"/>
        <v>11</v>
      </c>
      <c r="H387" s="97">
        <v>2.4E-2</v>
      </c>
      <c r="I387" s="98">
        <v>59.89</v>
      </c>
      <c r="J387" s="97">
        <f t="shared" si="317"/>
        <v>0.26400000000000001</v>
      </c>
      <c r="K387" s="98">
        <f t="shared" si="318"/>
        <v>15.810960000000001</v>
      </c>
      <c r="L387" s="98">
        <v>1.67</v>
      </c>
      <c r="M387" s="98">
        <f t="shared" si="308"/>
        <v>18.369999999999997</v>
      </c>
      <c r="N387" s="98">
        <v>0</v>
      </c>
      <c r="O387" s="98">
        <f t="shared" si="309"/>
        <v>0</v>
      </c>
      <c r="P387" s="98">
        <f t="shared" si="310"/>
        <v>34.180959999999999</v>
      </c>
    </row>
    <row r="388" spans="1:16" ht="14.1" x14ac:dyDescent="0.3">
      <c r="A388" s="94">
        <f>IF(D388=0,"",1+MAX(A$12:A387))</f>
        <v>295</v>
      </c>
      <c r="B388" s="31"/>
      <c r="C388" s="59" t="s">
        <v>313</v>
      </c>
      <c r="D388" s="28">
        <f>D385</f>
        <v>5</v>
      </c>
      <c r="E388" s="28" t="s">
        <v>71</v>
      </c>
      <c r="F388" s="96">
        <v>0.1</v>
      </c>
      <c r="G388" s="97">
        <f t="shared" si="285"/>
        <v>5.5</v>
      </c>
      <c r="H388" s="97">
        <v>2.4E-2</v>
      </c>
      <c r="I388" s="98">
        <v>59.89</v>
      </c>
      <c r="J388" s="97">
        <f t="shared" si="317"/>
        <v>0.13200000000000001</v>
      </c>
      <c r="K388" s="98">
        <f t="shared" si="318"/>
        <v>7.9054800000000007</v>
      </c>
      <c r="L388" s="98">
        <v>1.67</v>
      </c>
      <c r="M388" s="98">
        <f t="shared" si="308"/>
        <v>9.1849999999999987</v>
      </c>
      <c r="N388" s="98">
        <v>0</v>
      </c>
      <c r="O388" s="98">
        <f t="shared" si="309"/>
        <v>0</v>
      </c>
      <c r="P388" s="98">
        <f t="shared" si="310"/>
        <v>17.090479999999999</v>
      </c>
    </row>
    <row r="389" spans="1:16" ht="14.1" x14ac:dyDescent="0.3">
      <c r="A389" s="94">
        <f>IF(D389=0,"",1+MAX(A$12:A388))</f>
        <v>296</v>
      </c>
      <c r="B389" s="31"/>
      <c r="C389" s="59" t="s">
        <v>332</v>
      </c>
      <c r="D389" s="28">
        <f>D385*8*2</f>
        <v>80</v>
      </c>
      <c r="E389" s="28" t="s">
        <v>67</v>
      </c>
      <c r="F389" s="96">
        <v>0.1</v>
      </c>
      <c r="G389" s="97">
        <f t="shared" si="285"/>
        <v>88</v>
      </c>
      <c r="H389" s="97">
        <v>4.5999999999999999E-2</v>
      </c>
      <c r="I389" s="98">
        <v>59.89</v>
      </c>
      <c r="J389" s="97">
        <f t="shared" si="317"/>
        <v>4.048</v>
      </c>
      <c r="K389" s="98">
        <f t="shared" si="318"/>
        <v>242.43472</v>
      </c>
      <c r="L389" s="98">
        <v>3.89</v>
      </c>
      <c r="M389" s="98">
        <f t="shared" si="308"/>
        <v>342.32</v>
      </c>
      <c r="N389" s="98">
        <v>0</v>
      </c>
      <c r="O389" s="98">
        <f t="shared" si="309"/>
        <v>0</v>
      </c>
      <c r="P389" s="98">
        <f t="shared" si="310"/>
        <v>584.75472000000002</v>
      </c>
    </row>
    <row r="390" spans="1:16" ht="14.1" x14ac:dyDescent="0.3">
      <c r="A390" s="94">
        <f>IF(D390=0,"",1+MAX(A$12:A389))</f>
        <v>297</v>
      </c>
      <c r="B390" s="31"/>
      <c r="C390" s="59" t="s">
        <v>333</v>
      </c>
      <c r="D390" s="28">
        <f>D385*8*2</f>
        <v>80</v>
      </c>
      <c r="E390" s="28" t="s">
        <v>67</v>
      </c>
      <c r="F390" s="96">
        <v>0.1</v>
      </c>
      <c r="G390" s="97">
        <f t="shared" si="285"/>
        <v>88</v>
      </c>
      <c r="H390" s="97"/>
      <c r="I390" s="98"/>
      <c r="J390" s="97"/>
      <c r="K390" s="98"/>
      <c r="L390" s="98"/>
      <c r="M390" s="98"/>
      <c r="N390" s="98"/>
      <c r="O390" s="98"/>
      <c r="P390" s="98"/>
    </row>
    <row r="391" spans="1:16" ht="14.1" x14ac:dyDescent="0.3">
      <c r="A391" s="94">
        <f>IF(D391=0,"",1+MAX(A$12:A390))</f>
        <v>298</v>
      </c>
      <c r="B391" s="31"/>
      <c r="C391" s="118" t="s">
        <v>136</v>
      </c>
      <c r="D391" s="28">
        <f>ROUNDUP(D390/32,0)</f>
        <v>3</v>
      </c>
      <c r="E391" s="28" t="s">
        <v>306</v>
      </c>
      <c r="F391" s="96">
        <v>0</v>
      </c>
      <c r="G391" s="97">
        <f t="shared" si="285"/>
        <v>3</v>
      </c>
      <c r="H391" s="97">
        <v>0.48</v>
      </c>
      <c r="I391" s="98">
        <v>59.89</v>
      </c>
      <c r="J391" s="97">
        <f t="shared" ref="J391:J395" si="319">H391*G391</f>
        <v>1.44</v>
      </c>
      <c r="K391" s="98">
        <f t="shared" ref="K391:K395" si="320">I391*J391</f>
        <v>86.241599999999991</v>
      </c>
      <c r="L391" s="98">
        <v>17.78</v>
      </c>
      <c r="M391" s="98">
        <f t="shared" ref="M391:M395" si="321">L391*G391</f>
        <v>53.34</v>
      </c>
      <c r="N391" s="98">
        <v>0</v>
      </c>
      <c r="O391" s="98">
        <f t="shared" ref="O391:O395" si="322">N391*G391</f>
        <v>0</v>
      </c>
      <c r="P391" s="98">
        <f t="shared" ref="P391:P395" si="323">IF(D391="","",(K391+M391+O391))</f>
        <v>139.58159999999998</v>
      </c>
    </row>
    <row r="392" spans="1:16" ht="14.1" x14ac:dyDescent="0.3">
      <c r="A392" s="94">
        <f>IF(D392=0,"",1+MAX(A$12:A391))</f>
        <v>299</v>
      </c>
      <c r="B392" s="31"/>
      <c r="C392" s="118" t="s">
        <v>137</v>
      </c>
      <c r="D392" s="28">
        <f>ROUNDUP(D391*24/500,0)</f>
        <v>1</v>
      </c>
      <c r="E392" s="28" t="s">
        <v>307</v>
      </c>
      <c r="F392" s="96">
        <v>0</v>
      </c>
      <c r="G392" s="97">
        <f t="shared" si="285"/>
        <v>1</v>
      </c>
      <c r="H392" s="97">
        <v>5</v>
      </c>
      <c r="I392" s="98">
        <v>59.89</v>
      </c>
      <c r="J392" s="97">
        <f t="shared" si="319"/>
        <v>5</v>
      </c>
      <c r="K392" s="98">
        <f t="shared" si="320"/>
        <v>299.45</v>
      </c>
      <c r="L392" s="98">
        <v>16.25</v>
      </c>
      <c r="M392" s="98">
        <f t="shared" si="321"/>
        <v>16.25</v>
      </c>
      <c r="N392" s="98">
        <v>0</v>
      </c>
      <c r="O392" s="98">
        <f t="shared" si="322"/>
        <v>0</v>
      </c>
      <c r="P392" s="98">
        <f t="shared" si="323"/>
        <v>315.7</v>
      </c>
    </row>
    <row r="393" spans="1:16" ht="14.1" x14ac:dyDescent="0.3">
      <c r="A393" s="94">
        <f>IF(D393=0,"",1+MAX(A$12:A392))</f>
        <v>300</v>
      </c>
      <c r="B393" s="31"/>
      <c r="C393" s="118" t="s">
        <v>138</v>
      </c>
      <c r="D393" s="28">
        <f>ROUNDUP(D390*0.053,0)</f>
        <v>5</v>
      </c>
      <c r="E393" s="28" t="s">
        <v>308</v>
      </c>
      <c r="F393" s="96">
        <v>0.1</v>
      </c>
      <c r="G393" s="97">
        <f t="shared" si="285"/>
        <v>5.5</v>
      </c>
      <c r="H393" s="97">
        <v>0.22</v>
      </c>
      <c r="I393" s="98">
        <v>59.89</v>
      </c>
      <c r="J393" s="97">
        <f t="shared" si="319"/>
        <v>1.21</v>
      </c>
      <c r="K393" s="98">
        <f t="shared" si="320"/>
        <v>72.466899999999995</v>
      </c>
      <c r="L393" s="98">
        <v>0.5</v>
      </c>
      <c r="M393" s="98">
        <f t="shared" si="321"/>
        <v>2.75</v>
      </c>
      <c r="N393" s="98">
        <v>0</v>
      </c>
      <c r="O393" s="98">
        <f t="shared" si="322"/>
        <v>0</v>
      </c>
      <c r="P393" s="98">
        <f t="shared" si="323"/>
        <v>75.216899999999995</v>
      </c>
    </row>
    <row r="394" spans="1:16" ht="14.1" x14ac:dyDescent="0.3">
      <c r="A394" s="94">
        <f>IF(D394=0,"",1+MAX(A$12:A393))</f>
        <v>301</v>
      </c>
      <c r="B394" s="31"/>
      <c r="C394" s="118" t="s">
        <v>139</v>
      </c>
      <c r="D394" s="28">
        <f>ROUNDUP(D390*1.33,0)</f>
        <v>107</v>
      </c>
      <c r="E394" s="28" t="s">
        <v>70</v>
      </c>
      <c r="F394" s="96">
        <v>0</v>
      </c>
      <c r="G394" s="97">
        <f t="shared" si="285"/>
        <v>107</v>
      </c>
      <c r="H394" s="97">
        <v>2E-3</v>
      </c>
      <c r="I394" s="98">
        <v>59.89</v>
      </c>
      <c r="J394" s="97">
        <f t="shared" si="319"/>
        <v>0.214</v>
      </c>
      <c r="K394" s="98">
        <f t="shared" si="320"/>
        <v>12.816459999999999</v>
      </c>
      <c r="L394" s="98">
        <v>0.06</v>
      </c>
      <c r="M394" s="98">
        <f t="shared" si="321"/>
        <v>6.42</v>
      </c>
      <c r="N394" s="98">
        <v>0</v>
      </c>
      <c r="O394" s="98">
        <f t="shared" si="322"/>
        <v>0</v>
      </c>
      <c r="P394" s="98">
        <f t="shared" si="323"/>
        <v>19.236460000000001</v>
      </c>
    </row>
    <row r="395" spans="1:16" ht="14.1" x14ac:dyDescent="0.3">
      <c r="A395" s="94">
        <f>IF(D395=0,"",1+MAX(A$12:A394))</f>
        <v>302</v>
      </c>
      <c r="B395" s="31"/>
      <c r="C395" s="59" t="s">
        <v>309</v>
      </c>
      <c r="D395" s="28">
        <f>D385*4</f>
        <v>20</v>
      </c>
      <c r="E395" s="28" t="s">
        <v>71</v>
      </c>
      <c r="F395" s="96">
        <v>0.1</v>
      </c>
      <c r="G395" s="97">
        <f t="shared" si="285"/>
        <v>22</v>
      </c>
      <c r="H395" s="97">
        <v>2.5000000000000001E-2</v>
      </c>
      <c r="I395" s="98">
        <v>59.89</v>
      </c>
      <c r="J395" s="97">
        <f t="shared" si="319"/>
        <v>0.55000000000000004</v>
      </c>
      <c r="K395" s="98">
        <f t="shared" si="320"/>
        <v>32.939500000000002</v>
      </c>
      <c r="L395" s="98">
        <v>0.5</v>
      </c>
      <c r="M395" s="98">
        <f t="shared" si="321"/>
        <v>11</v>
      </c>
      <c r="N395" s="98">
        <v>0</v>
      </c>
      <c r="O395" s="98">
        <f t="shared" si="322"/>
        <v>0</v>
      </c>
      <c r="P395" s="98">
        <f t="shared" si="323"/>
        <v>43.939500000000002</v>
      </c>
    </row>
    <row r="396" spans="1:16" ht="14.1" x14ac:dyDescent="0.3">
      <c r="A396" s="94" t="str">
        <f>IF(D396=0,"",1+MAX(A$12:A395))</f>
        <v/>
      </c>
      <c r="B396" s="31"/>
      <c r="C396" s="59"/>
      <c r="D396" s="28"/>
      <c r="E396" s="28"/>
      <c r="F396" s="96"/>
      <c r="G396" s="97"/>
      <c r="H396" s="97"/>
      <c r="I396" s="98"/>
      <c r="J396" s="97"/>
      <c r="K396" s="98"/>
      <c r="L396" s="98"/>
      <c r="M396" s="98"/>
      <c r="N396" s="98"/>
      <c r="O396" s="98"/>
      <c r="P396" s="98"/>
    </row>
    <row r="397" spans="1:16" ht="14.1" x14ac:dyDescent="0.3">
      <c r="A397" s="94">
        <f>IF(D397=0,"",1+MAX(A$12:A396))</f>
        <v>303</v>
      </c>
      <c r="B397" s="31"/>
      <c r="C397" s="140" t="s">
        <v>334</v>
      </c>
      <c r="D397" s="29">
        <v>5</v>
      </c>
      <c r="E397" s="29" t="s">
        <v>71</v>
      </c>
      <c r="F397" s="96"/>
      <c r="G397" s="97"/>
      <c r="H397" s="97"/>
      <c r="I397" s="98"/>
      <c r="J397" s="97"/>
      <c r="K397" s="98"/>
      <c r="L397" s="98"/>
      <c r="M397" s="98"/>
      <c r="N397" s="98"/>
      <c r="O397" s="98"/>
      <c r="P397" s="98"/>
    </row>
    <row r="398" spans="1:16" ht="14.1" x14ac:dyDescent="0.3">
      <c r="A398" s="94">
        <f>IF(D398=0,"",1+MAX(A$12:A397))</f>
        <v>304</v>
      </c>
      <c r="B398" s="31"/>
      <c r="C398" s="59" t="s">
        <v>311</v>
      </c>
      <c r="D398" s="28">
        <f>(D397/1.33)*10</f>
        <v>37.593984962406012</v>
      </c>
      <c r="E398" s="28" t="s">
        <v>71</v>
      </c>
      <c r="F398" s="96">
        <v>0.1</v>
      </c>
      <c r="G398" s="97">
        <f t="shared" ref="G398:G484" si="324">(F398*D398)+D398</f>
        <v>41.353383458646611</v>
      </c>
      <c r="H398" s="97">
        <v>2.4E-2</v>
      </c>
      <c r="I398" s="98">
        <v>59.89</v>
      </c>
      <c r="J398" s="97">
        <f t="shared" ref="J398:J401" si="325">H398*G398</f>
        <v>0.99248120300751874</v>
      </c>
      <c r="K398" s="98">
        <f t="shared" ref="K398:K401" si="326">I398*J398</f>
        <v>59.439699248120299</v>
      </c>
      <c r="L398" s="98">
        <v>1.67</v>
      </c>
      <c r="M398" s="98">
        <f t="shared" ref="M398:M401" si="327">L398*G398</f>
        <v>69.060150375939841</v>
      </c>
      <c r="N398" s="98">
        <v>0</v>
      </c>
      <c r="O398" s="98">
        <f t="shared" ref="O398:O401" si="328">N398*G398</f>
        <v>0</v>
      </c>
      <c r="P398" s="98">
        <f t="shared" ref="P398:P401" si="329">IF(D398="","",(K398+M398+O398))</f>
        <v>128.49984962406015</v>
      </c>
    </row>
    <row r="399" spans="1:16" ht="14.1" x14ac:dyDescent="0.3">
      <c r="A399" s="94">
        <f>IF(D399=0,"",1+MAX(A$12:A398))</f>
        <v>305</v>
      </c>
      <c r="B399" s="31"/>
      <c r="C399" s="59" t="s">
        <v>312</v>
      </c>
      <c r="D399" s="28">
        <f>D397*2</f>
        <v>10</v>
      </c>
      <c r="E399" s="28" t="s">
        <v>71</v>
      </c>
      <c r="F399" s="96">
        <v>0.1</v>
      </c>
      <c r="G399" s="97">
        <f t="shared" si="324"/>
        <v>11</v>
      </c>
      <c r="H399" s="97">
        <v>2.4E-2</v>
      </c>
      <c r="I399" s="98">
        <v>59.89</v>
      </c>
      <c r="J399" s="97">
        <f t="shared" si="325"/>
        <v>0.26400000000000001</v>
      </c>
      <c r="K399" s="98">
        <f t="shared" si="326"/>
        <v>15.810960000000001</v>
      </c>
      <c r="L399" s="98">
        <v>1.67</v>
      </c>
      <c r="M399" s="98">
        <f t="shared" si="327"/>
        <v>18.369999999999997</v>
      </c>
      <c r="N399" s="98">
        <v>0</v>
      </c>
      <c r="O399" s="98">
        <f t="shared" si="328"/>
        <v>0</v>
      </c>
      <c r="P399" s="98">
        <f t="shared" si="329"/>
        <v>34.180959999999999</v>
      </c>
    </row>
    <row r="400" spans="1:16" ht="14.1" x14ac:dyDescent="0.3">
      <c r="A400" s="94">
        <f>IF(D400=0,"",1+MAX(A$12:A399))</f>
        <v>306</v>
      </c>
      <c r="B400" s="31"/>
      <c r="C400" s="59" t="s">
        <v>313</v>
      </c>
      <c r="D400" s="28">
        <f>D397</f>
        <v>5</v>
      </c>
      <c r="E400" s="28" t="s">
        <v>71</v>
      </c>
      <c r="F400" s="96">
        <v>0.1</v>
      </c>
      <c r="G400" s="97">
        <f t="shared" si="324"/>
        <v>5.5</v>
      </c>
      <c r="H400" s="97">
        <v>2.4E-2</v>
      </c>
      <c r="I400" s="98">
        <v>59.89</v>
      </c>
      <c r="J400" s="97">
        <f t="shared" si="325"/>
        <v>0.13200000000000001</v>
      </c>
      <c r="K400" s="98">
        <f t="shared" si="326"/>
        <v>7.9054800000000007</v>
      </c>
      <c r="L400" s="98">
        <v>1.67</v>
      </c>
      <c r="M400" s="98">
        <f t="shared" si="327"/>
        <v>9.1849999999999987</v>
      </c>
      <c r="N400" s="98">
        <v>0</v>
      </c>
      <c r="O400" s="98">
        <f t="shared" si="328"/>
        <v>0</v>
      </c>
      <c r="P400" s="98">
        <f t="shared" si="329"/>
        <v>17.090479999999999</v>
      </c>
    </row>
    <row r="401" spans="1:16" ht="14.1" x14ac:dyDescent="0.3">
      <c r="A401" s="94">
        <f>IF(D401=0,"",1+MAX(A$12:A400))</f>
        <v>307</v>
      </c>
      <c r="B401" s="31"/>
      <c r="C401" s="59" t="s">
        <v>332</v>
      </c>
      <c r="D401" s="28">
        <f>D397*10*2</f>
        <v>100</v>
      </c>
      <c r="E401" s="28" t="s">
        <v>67</v>
      </c>
      <c r="F401" s="96">
        <v>0.1</v>
      </c>
      <c r="G401" s="97">
        <f t="shared" si="324"/>
        <v>110</v>
      </c>
      <c r="H401" s="97">
        <v>4.5999999999999999E-2</v>
      </c>
      <c r="I401" s="98">
        <v>59.89</v>
      </c>
      <c r="J401" s="97">
        <f t="shared" si="325"/>
        <v>5.0599999999999996</v>
      </c>
      <c r="K401" s="98">
        <f t="shared" si="326"/>
        <v>303.04339999999996</v>
      </c>
      <c r="L401" s="98">
        <v>3.89</v>
      </c>
      <c r="M401" s="98">
        <f t="shared" si="327"/>
        <v>427.90000000000003</v>
      </c>
      <c r="N401" s="98">
        <v>0</v>
      </c>
      <c r="O401" s="98">
        <f t="shared" si="328"/>
        <v>0</v>
      </c>
      <c r="P401" s="98">
        <f t="shared" si="329"/>
        <v>730.9434</v>
      </c>
    </row>
    <row r="402" spans="1:16" ht="14.1" x14ac:dyDescent="0.3">
      <c r="A402" s="94">
        <f>IF(D402=0,"",1+MAX(A$12:A401))</f>
        <v>308</v>
      </c>
      <c r="B402" s="31"/>
      <c r="C402" s="59" t="s">
        <v>335</v>
      </c>
      <c r="D402" s="28">
        <f>D397*10*2</f>
        <v>100</v>
      </c>
      <c r="E402" s="28" t="s">
        <v>67</v>
      </c>
      <c r="F402" s="96">
        <v>0.1</v>
      </c>
      <c r="G402" s="97">
        <f t="shared" si="324"/>
        <v>110</v>
      </c>
      <c r="H402" s="97"/>
      <c r="I402" s="98"/>
      <c r="J402" s="97"/>
      <c r="K402" s="98"/>
      <c r="L402" s="98"/>
      <c r="M402" s="98"/>
      <c r="N402" s="98"/>
      <c r="O402" s="98"/>
      <c r="P402" s="98"/>
    </row>
    <row r="403" spans="1:16" ht="14.1" x14ac:dyDescent="0.3">
      <c r="A403" s="94">
        <f>IF(D403=0,"",1+MAX(A$12:A402))</f>
        <v>309</v>
      </c>
      <c r="B403" s="31"/>
      <c r="C403" s="118" t="s">
        <v>136</v>
      </c>
      <c r="D403" s="28">
        <f>ROUNDUP(D402/32,0)</f>
        <v>4</v>
      </c>
      <c r="E403" s="28" t="s">
        <v>306</v>
      </c>
      <c r="F403" s="96">
        <v>0</v>
      </c>
      <c r="G403" s="97">
        <f t="shared" si="324"/>
        <v>4</v>
      </c>
      <c r="H403" s="97">
        <v>0.48</v>
      </c>
      <c r="I403" s="98">
        <v>59.89</v>
      </c>
      <c r="J403" s="97">
        <f t="shared" ref="J403:J407" si="330">H403*G403</f>
        <v>1.92</v>
      </c>
      <c r="K403" s="98">
        <f t="shared" ref="K403:K407" si="331">I403*J403</f>
        <v>114.9888</v>
      </c>
      <c r="L403" s="98">
        <v>17.78</v>
      </c>
      <c r="M403" s="98">
        <f t="shared" ref="M403:M407" si="332">L403*G403</f>
        <v>71.12</v>
      </c>
      <c r="N403" s="98">
        <v>0</v>
      </c>
      <c r="O403" s="98">
        <f t="shared" ref="O403:O407" si="333">N403*G403</f>
        <v>0</v>
      </c>
      <c r="P403" s="98">
        <f t="shared" ref="P403:P407" si="334">IF(D403="","",(K403+M403+O403))</f>
        <v>186.1088</v>
      </c>
    </row>
    <row r="404" spans="1:16" ht="14.1" x14ac:dyDescent="0.3">
      <c r="A404" s="94">
        <f>IF(D404=0,"",1+MAX(A$12:A403))</f>
        <v>310</v>
      </c>
      <c r="B404" s="31"/>
      <c r="C404" s="118" t="s">
        <v>137</v>
      </c>
      <c r="D404" s="28">
        <f>ROUNDUP(D403*24/500,0)</f>
        <v>1</v>
      </c>
      <c r="E404" s="28" t="s">
        <v>307</v>
      </c>
      <c r="F404" s="96">
        <v>0</v>
      </c>
      <c r="G404" s="97">
        <f t="shared" si="324"/>
        <v>1</v>
      </c>
      <c r="H404" s="97">
        <v>5</v>
      </c>
      <c r="I404" s="98">
        <v>59.89</v>
      </c>
      <c r="J404" s="97">
        <f t="shared" si="330"/>
        <v>5</v>
      </c>
      <c r="K404" s="98">
        <f t="shared" si="331"/>
        <v>299.45</v>
      </c>
      <c r="L404" s="98">
        <v>16.25</v>
      </c>
      <c r="M404" s="98">
        <f t="shared" si="332"/>
        <v>16.25</v>
      </c>
      <c r="N404" s="98">
        <v>0</v>
      </c>
      <c r="O404" s="98">
        <f t="shared" si="333"/>
        <v>0</v>
      </c>
      <c r="P404" s="98">
        <f t="shared" si="334"/>
        <v>315.7</v>
      </c>
    </row>
    <row r="405" spans="1:16" ht="14.1" x14ac:dyDescent="0.3">
      <c r="A405" s="94">
        <f>IF(D405=0,"",1+MAX(A$12:A404))</f>
        <v>311</v>
      </c>
      <c r="B405" s="31"/>
      <c r="C405" s="118" t="s">
        <v>138</v>
      </c>
      <c r="D405" s="28">
        <f>ROUNDUP(D402*0.053,0)</f>
        <v>6</v>
      </c>
      <c r="E405" s="28" t="s">
        <v>308</v>
      </c>
      <c r="F405" s="96">
        <v>0.1</v>
      </c>
      <c r="G405" s="97">
        <f t="shared" si="324"/>
        <v>6.6</v>
      </c>
      <c r="H405" s="97">
        <v>0.22</v>
      </c>
      <c r="I405" s="98">
        <v>59.89</v>
      </c>
      <c r="J405" s="97">
        <f t="shared" si="330"/>
        <v>1.452</v>
      </c>
      <c r="K405" s="98">
        <f t="shared" si="331"/>
        <v>86.960279999999997</v>
      </c>
      <c r="L405" s="98">
        <v>0.5</v>
      </c>
      <c r="M405" s="98">
        <f t="shared" si="332"/>
        <v>3.3</v>
      </c>
      <c r="N405" s="98">
        <v>0</v>
      </c>
      <c r="O405" s="98">
        <f t="shared" si="333"/>
        <v>0</v>
      </c>
      <c r="P405" s="98">
        <f t="shared" si="334"/>
        <v>90.260279999999995</v>
      </c>
    </row>
    <row r="406" spans="1:16" ht="14.1" x14ac:dyDescent="0.3">
      <c r="A406" s="94">
        <f>IF(D406=0,"",1+MAX(A$12:A405))</f>
        <v>312</v>
      </c>
      <c r="B406" s="31"/>
      <c r="C406" s="118" t="s">
        <v>139</v>
      </c>
      <c r="D406" s="28">
        <f>ROUNDUP(D402*1.33,0)</f>
        <v>133</v>
      </c>
      <c r="E406" s="28" t="s">
        <v>70</v>
      </c>
      <c r="F406" s="96">
        <v>0</v>
      </c>
      <c r="G406" s="97">
        <f t="shared" si="324"/>
        <v>133</v>
      </c>
      <c r="H406" s="97">
        <v>2E-3</v>
      </c>
      <c r="I406" s="98">
        <v>59.89</v>
      </c>
      <c r="J406" s="97">
        <f t="shared" si="330"/>
        <v>0.26600000000000001</v>
      </c>
      <c r="K406" s="98">
        <f t="shared" si="331"/>
        <v>15.93074</v>
      </c>
      <c r="L406" s="98">
        <v>0.06</v>
      </c>
      <c r="M406" s="98">
        <f t="shared" si="332"/>
        <v>7.9799999999999995</v>
      </c>
      <c r="N406" s="98">
        <v>0</v>
      </c>
      <c r="O406" s="98">
        <f t="shared" si="333"/>
        <v>0</v>
      </c>
      <c r="P406" s="98">
        <f t="shared" si="334"/>
        <v>23.910740000000001</v>
      </c>
    </row>
    <row r="407" spans="1:16" ht="14.1" x14ac:dyDescent="0.3">
      <c r="A407" s="94">
        <f>IF(D407=0,"",1+MAX(A$12:A406))</f>
        <v>313</v>
      </c>
      <c r="B407" s="31"/>
      <c r="C407" s="59" t="s">
        <v>309</v>
      </c>
      <c r="D407" s="28">
        <f>D397*4</f>
        <v>20</v>
      </c>
      <c r="E407" s="28" t="s">
        <v>71</v>
      </c>
      <c r="F407" s="96">
        <v>0.1</v>
      </c>
      <c r="G407" s="97">
        <f t="shared" si="324"/>
        <v>22</v>
      </c>
      <c r="H407" s="97">
        <v>2.5000000000000001E-2</v>
      </c>
      <c r="I407" s="98">
        <v>59.89</v>
      </c>
      <c r="J407" s="97">
        <f t="shared" si="330"/>
        <v>0.55000000000000004</v>
      </c>
      <c r="K407" s="98">
        <f t="shared" si="331"/>
        <v>32.939500000000002</v>
      </c>
      <c r="L407" s="98">
        <v>0.5</v>
      </c>
      <c r="M407" s="98">
        <f t="shared" si="332"/>
        <v>11</v>
      </c>
      <c r="N407" s="98">
        <v>0</v>
      </c>
      <c r="O407" s="98">
        <f t="shared" si="333"/>
        <v>0</v>
      </c>
      <c r="P407" s="98">
        <f t="shared" si="334"/>
        <v>43.939500000000002</v>
      </c>
    </row>
    <row r="408" spans="1:16" ht="14.1" x14ac:dyDescent="0.3">
      <c r="A408" s="94" t="str">
        <f>IF(D408=0,"",1+MAX(A$12:A407))</f>
        <v/>
      </c>
      <c r="B408" s="31"/>
      <c r="C408" s="59"/>
      <c r="D408" s="28"/>
      <c r="E408" s="28"/>
      <c r="F408" s="96"/>
      <c r="G408" s="97"/>
      <c r="H408" s="97"/>
      <c r="I408" s="98"/>
      <c r="J408" s="97"/>
      <c r="K408" s="98"/>
      <c r="L408" s="98"/>
      <c r="M408" s="98"/>
      <c r="N408" s="98"/>
      <c r="O408" s="98"/>
      <c r="P408" s="98"/>
    </row>
    <row r="409" spans="1:16" ht="14.1" x14ac:dyDescent="0.3">
      <c r="A409" s="94">
        <f>IF(D409=0,"",1+MAX(A$12:A408))</f>
        <v>314</v>
      </c>
      <c r="B409" s="31"/>
      <c r="C409" s="140" t="s">
        <v>336</v>
      </c>
      <c r="D409" s="29">
        <v>25</v>
      </c>
      <c r="E409" s="29" t="s">
        <v>71</v>
      </c>
      <c r="F409" s="96"/>
      <c r="G409" s="97"/>
      <c r="H409" s="97"/>
      <c r="I409" s="98"/>
      <c r="J409" s="97"/>
      <c r="K409" s="98"/>
      <c r="L409" s="98"/>
      <c r="M409" s="98"/>
      <c r="N409" s="98"/>
      <c r="O409" s="98"/>
      <c r="P409" s="98"/>
    </row>
    <row r="410" spans="1:16" ht="14.1" x14ac:dyDescent="0.3">
      <c r="A410" s="94">
        <f>IF(D410=0,"",1+MAX(A$12:A409))</f>
        <v>315</v>
      </c>
      <c r="B410" s="31"/>
      <c r="C410" s="59" t="s">
        <v>311</v>
      </c>
      <c r="D410" s="28">
        <f>(D409/1.33)*13.25</f>
        <v>249.06015037593983</v>
      </c>
      <c r="E410" s="28" t="s">
        <v>71</v>
      </c>
      <c r="F410" s="96">
        <v>0.1</v>
      </c>
      <c r="G410" s="97">
        <f t="shared" si="324"/>
        <v>273.96616541353382</v>
      </c>
      <c r="H410" s="97">
        <v>2.4E-2</v>
      </c>
      <c r="I410" s="98">
        <v>59.89</v>
      </c>
      <c r="J410" s="97">
        <f t="shared" ref="J410:J413" si="335">H410*G410</f>
        <v>6.5751879699248121</v>
      </c>
      <c r="K410" s="98">
        <f t="shared" ref="K410:K413" si="336">I410*J410</f>
        <v>393.78800751879703</v>
      </c>
      <c r="L410" s="98">
        <v>1.67</v>
      </c>
      <c r="M410" s="98">
        <f t="shared" ref="M410:M413" si="337">L410*G410</f>
        <v>457.52349624060145</v>
      </c>
      <c r="N410" s="98">
        <v>0</v>
      </c>
      <c r="O410" s="98">
        <f t="shared" ref="O410:O413" si="338">N410*G410</f>
        <v>0</v>
      </c>
      <c r="P410" s="98">
        <f t="shared" ref="P410:P413" si="339">IF(D410="","",(K410+M410+O410))</f>
        <v>851.31150375939842</v>
      </c>
    </row>
    <row r="411" spans="1:16" ht="14.1" x14ac:dyDescent="0.3">
      <c r="A411" s="94">
        <f>IF(D411=0,"",1+MAX(A$12:A410))</f>
        <v>316</v>
      </c>
      <c r="B411" s="31"/>
      <c r="C411" s="59" t="s">
        <v>312</v>
      </c>
      <c r="D411" s="28">
        <f>D409*2</f>
        <v>50</v>
      </c>
      <c r="E411" s="28" t="s">
        <v>71</v>
      </c>
      <c r="F411" s="96">
        <v>0.1</v>
      </c>
      <c r="G411" s="97">
        <f t="shared" si="324"/>
        <v>55</v>
      </c>
      <c r="H411" s="97">
        <v>2.4E-2</v>
      </c>
      <c r="I411" s="98">
        <v>59.89</v>
      </c>
      <c r="J411" s="97">
        <f t="shared" si="335"/>
        <v>1.32</v>
      </c>
      <c r="K411" s="98">
        <f t="shared" si="336"/>
        <v>79.0548</v>
      </c>
      <c r="L411" s="98">
        <v>1.67</v>
      </c>
      <c r="M411" s="98">
        <f t="shared" si="337"/>
        <v>91.85</v>
      </c>
      <c r="N411" s="98">
        <v>0</v>
      </c>
      <c r="O411" s="98">
        <f t="shared" si="338"/>
        <v>0</v>
      </c>
      <c r="P411" s="98">
        <f t="shared" si="339"/>
        <v>170.90479999999999</v>
      </c>
    </row>
    <row r="412" spans="1:16" ht="14.1" x14ac:dyDescent="0.3">
      <c r="A412" s="94">
        <f>IF(D412=0,"",1+MAX(A$12:A411))</f>
        <v>317</v>
      </c>
      <c r="B412" s="31"/>
      <c r="C412" s="59" t="s">
        <v>313</v>
      </c>
      <c r="D412" s="28">
        <f>D409</f>
        <v>25</v>
      </c>
      <c r="E412" s="28" t="s">
        <v>71</v>
      </c>
      <c r="F412" s="96">
        <v>0.1</v>
      </c>
      <c r="G412" s="97">
        <f t="shared" si="324"/>
        <v>27.5</v>
      </c>
      <c r="H412" s="97">
        <v>2.4E-2</v>
      </c>
      <c r="I412" s="98">
        <v>59.89</v>
      </c>
      <c r="J412" s="97">
        <f t="shared" si="335"/>
        <v>0.66</v>
      </c>
      <c r="K412" s="98">
        <f t="shared" si="336"/>
        <v>39.5274</v>
      </c>
      <c r="L412" s="98">
        <v>1.67</v>
      </c>
      <c r="M412" s="98">
        <f t="shared" si="337"/>
        <v>45.924999999999997</v>
      </c>
      <c r="N412" s="98">
        <v>0</v>
      </c>
      <c r="O412" s="98">
        <f t="shared" si="338"/>
        <v>0</v>
      </c>
      <c r="P412" s="98">
        <f t="shared" si="339"/>
        <v>85.452399999999997</v>
      </c>
    </row>
    <row r="413" spans="1:16" ht="14.1" x14ac:dyDescent="0.3">
      <c r="A413" s="94">
        <f>IF(D413=0,"",1+MAX(A$12:A412))</f>
        <v>318</v>
      </c>
      <c r="B413" s="31"/>
      <c r="C413" s="59" t="s">
        <v>332</v>
      </c>
      <c r="D413" s="28">
        <f>D409*13.25*2</f>
        <v>662.5</v>
      </c>
      <c r="E413" s="28" t="s">
        <v>67</v>
      </c>
      <c r="F413" s="96">
        <v>0.1</v>
      </c>
      <c r="G413" s="97">
        <f t="shared" si="324"/>
        <v>728.75</v>
      </c>
      <c r="H413" s="97">
        <v>4.5999999999999999E-2</v>
      </c>
      <c r="I413" s="98">
        <v>59.89</v>
      </c>
      <c r="J413" s="97">
        <f t="shared" si="335"/>
        <v>33.522500000000001</v>
      </c>
      <c r="K413" s="98">
        <f t="shared" si="336"/>
        <v>2007.662525</v>
      </c>
      <c r="L413" s="98">
        <v>3.89</v>
      </c>
      <c r="M413" s="98">
        <f t="shared" si="337"/>
        <v>2834.8375000000001</v>
      </c>
      <c r="N413" s="98">
        <v>0</v>
      </c>
      <c r="O413" s="98">
        <f t="shared" si="338"/>
        <v>0</v>
      </c>
      <c r="P413" s="98">
        <f t="shared" si="339"/>
        <v>4842.5000250000003</v>
      </c>
    </row>
    <row r="414" spans="1:16" ht="14.1" x14ac:dyDescent="0.3">
      <c r="A414" s="94">
        <f>IF(D414=0,"",1+MAX(A$12:A413))</f>
        <v>319</v>
      </c>
      <c r="B414" s="31"/>
      <c r="C414" s="59" t="s">
        <v>337</v>
      </c>
      <c r="D414" s="28">
        <f>D409*13.25*2</f>
        <v>662.5</v>
      </c>
      <c r="E414" s="28" t="s">
        <v>67</v>
      </c>
      <c r="F414" s="96">
        <v>0.1</v>
      </c>
      <c r="G414" s="97">
        <f t="shared" si="324"/>
        <v>728.75</v>
      </c>
      <c r="H414" s="97"/>
      <c r="I414" s="98"/>
      <c r="J414" s="97"/>
      <c r="K414" s="98"/>
      <c r="L414" s="98"/>
      <c r="M414" s="98"/>
      <c r="N414" s="98"/>
      <c r="O414" s="98"/>
      <c r="P414" s="98"/>
    </row>
    <row r="415" spans="1:16" ht="14.1" x14ac:dyDescent="0.3">
      <c r="A415" s="94">
        <f>IF(D415=0,"",1+MAX(A$12:A414))</f>
        <v>320</v>
      </c>
      <c r="B415" s="31"/>
      <c r="C415" s="118" t="s">
        <v>136</v>
      </c>
      <c r="D415" s="28">
        <f>ROUNDUP(D414/32,0)</f>
        <v>21</v>
      </c>
      <c r="E415" s="28" t="s">
        <v>306</v>
      </c>
      <c r="F415" s="96">
        <v>0</v>
      </c>
      <c r="G415" s="97">
        <f t="shared" si="324"/>
        <v>21</v>
      </c>
      <c r="H415" s="97">
        <v>0.48</v>
      </c>
      <c r="I415" s="98">
        <v>59.89</v>
      </c>
      <c r="J415" s="97">
        <f t="shared" ref="J415:J419" si="340">H415*G415</f>
        <v>10.08</v>
      </c>
      <c r="K415" s="98">
        <f t="shared" ref="K415:K419" si="341">I415*J415</f>
        <v>603.69119999999998</v>
      </c>
      <c r="L415" s="98">
        <v>20.38</v>
      </c>
      <c r="M415" s="98">
        <f t="shared" ref="M415:M419" si="342">L415*G415</f>
        <v>427.97999999999996</v>
      </c>
      <c r="N415" s="98">
        <v>0</v>
      </c>
      <c r="O415" s="98">
        <f t="shared" ref="O415:O419" si="343">N415*G415</f>
        <v>0</v>
      </c>
      <c r="P415" s="98">
        <f t="shared" ref="P415:P419" si="344">IF(D415="","",(K415+M415+O415))</f>
        <v>1031.6712</v>
      </c>
    </row>
    <row r="416" spans="1:16" ht="14.1" x14ac:dyDescent="0.3">
      <c r="A416" s="94">
        <f>IF(D416=0,"",1+MAX(A$12:A415))</f>
        <v>321</v>
      </c>
      <c r="B416" s="31"/>
      <c r="C416" s="118" t="s">
        <v>137</v>
      </c>
      <c r="D416" s="28">
        <f>ROUNDUP(D415*24/500,0)</f>
        <v>2</v>
      </c>
      <c r="E416" s="28" t="s">
        <v>307</v>
      </c>
      <c r="F416" s="96">
        <v>0</v>
      </c>
      <c r="G416" s="97">
        <f t="shared" si="324"/>
        <v>2</v>
      </c>
      <c r="H416" s="97">
        <v>5</v>
      </c>
      <c r="I416" s="98">
        <v>59.89</v>
      </c>
      <c r="J416" s="97">
        <f t="shared" si="340"/>
        <v>10</v>
      </c>
      <c r="K416" s="98">
        <f t="shared" si="341"/>
        <v>598.9</v>
      </c>
      <c r="L416" s="98">
        <v>16.25</v>
      </c>
      <c r="M416" s="98">
        <f t="shared" si="342"/>
        <v>32.5</v>
      </c>
      <c r="N416" s="98">
        <v>0</v>
      </c>
      <c r="O416" s="98">
        <f t="shared" si="343"/>
        <v>0</v>
      </c>
      <c r="P416" s="98">
        <f t="shared" si="344"/>
        <v>631.4</v>
      </c>
    </row>
    <row r="417" spans="1:16" ht="14.1" x14ac:dyDescent="0.3">
      <c r="A417" s="94">
        <f>IF(D417=0,"",1+MAX(A$12:A416))</f>
        <v>322</v>
      </c>
      <c r="B417" s="31"/>
      <c r="C417" s="118" t="s">
        <v>138</v>
      </c>
      <c r="D417" s="28">
        <f>ROUNDUP(D414*0.053,0)</f>
        <v>36</v>
      </c>
      <c r="E417" s="28" t="s">
        <v>308</v>
      </c>
      <c r="F417" s="96">
        <v>0.1</v>
      </c>
      <c r="G417" s="97">
        <f t="shared" si="324"/>
        <v>39.6</v>
      </c>
      <c r="H417" s="97">
        <v>0.22</v>
      </c>
      <c r="I417" s="98">
        <v>59.89</v>
      </c>
      <c r="J417" s="97">
        <f t="shared" si="340"/>
        <v>8.7119999999999997</v>
      </c>
      <c r="K417" s="98">
        <f t="shared" si="341"/>
        <v>521.76167999999996</v>
      </c>
      <c r="L417" s="98">
        <v>0.5</v>
      </c>
      <c r="M417" s="98">
        <f t="shared" si="342"/>
        <v>19.8</v>
      </c>
      <c r="N417" s="98">
        <v>0</v>
      </c>
      <c r="O417" s="98">
        <f t="shared" si="343"/>
        <v>0</v>
      </c>
      <c r="P417" s="98">
        <f t="shared" si="344"/>
        <v>541.56167999999991</v>
      </c>
    </row>
    <row r="418" spans="1:16" ht="14.1" x14ac:dyDescent="0.3">
      <c r="A418" s="94">
        <f>IF(D418=0,"",1+MAX(A$12:A417))</f>
        <v>323</v>
      </c>
      <c r="B418" s="31"/>
      <c r="C418" s="118" t="s">
        <v>139</v>
      </c>
      <c r="D418" s="28">
        <f>ROUNDUP(D414*1.33,0)</f>
        <v>882</v>
      </c>
      <c r="E418" s="28" t="s">
        <v>70</v>
      </c>
      <c r="F418" s="96">
        <v>0</v>
      </c>
      <c r="G418" s="97">
        <f t="shared" si="324"/>
        <v>882</v>
      </c>
      <c r="H418" s="97">
        <v>2E-3</v>
      </c>
      <c r="I418" s="98">
        <v>59.89</v>
      </c>
      <c r="J418" s="97">
        <f t="shared" si="340"/>
        <v>1.764</v>
      </c>
      <c r="K418" s="98">
        <f t="shared" si="341"/>
        <v>105.64596</v>
      </c>
      <c r="L418" s="98">
        <v>0.06</v>
      </c>
      <c r="M418" s="98">
        <f t="shared" si="342"/>
        <v>52.919999999999995</v>
      </c>
      <c r="N418" s="98">
        <v>0</v>
      </c>
      <c r="O418" s="98">
        <f t="shared" si="343"/>
        <v>0</v>
      </c>
      <c r="P418" s="98">
        <f t="shared" si="344"/>
        <v>158.56595999999999</v>
      </c>
    </row>
    <row r="419" spans="1:16" ht="14.1" x14ac:dyDescent="0.3">
      <c r="A419" s="94">
        <f>IF(D419=0,"",1+MAX(A$12:A418))</f>
        <v>324</v>
      </c>
      <c r="B419" s="31"/>
      <c r="C419" s="59" t="s">
        <v>309</v>
      </c>
      <c r="D419" s="28">
        <f>D409*2</f>
        <v>50</v>
      </c>
      <c r="E419" s="28" t="s">
        <v>71</v>
      </c>
      <c r="F419" s="96">
        <v>0.1</v>
      </c>
      <c r="G419" s="97">
        <f t="shared" si="324"/>
        <v>55</v>
      </c>
      <c r="H419" s="97">
        <v>2.5000000000000001E-2</v>
      </c>
      <c r="I419" s="98">
        <v>59.89</v>
      </c>
      <c r="J419" s="97">
        <f t="shared" si="340"/>
        <v>1.375</v>
      </c>
      <c r="K419" s="98">
        <f t="shared" si="341"/>
        <v>82.348749999999995</v>
      </c>
      <c r="L419" s="98">
        <v>0.5</v>
      </c>
      <c r="M419" s="98">
        <f t="shared" si="342"/>
        <v>27.5</v>
      </c>
      <c r="N419" s="98">
        <v>0</v>
      </c>
      <c r="O419" s="98">
        <f t="shared" si="343"/>
        <v>0</v>
      </c>
      <c r="P419" s="98">
        <f t="shared" si="344"/>
        <v>109.84875</v>
      </c>
    </row>
    <row r="420" spans="1:16" ht="14.1" x14ac:dyDescent="0.3">
      <c r="A420" s="94" t="str">
        <f>IF(D420=0,"",1+MAX(A$12:A419))</f>
        <v/>
      </c>
      <c r="B420" s="31"/>
      <c r="C420" s="59"/>
      <c r="D420" s="28"/>
      <c r="E420" s="28"/>
      <c r="F420" s="96"/>
      <c r="G420" s="97"/>
      <c r="H420" s="97"/>
      <c r="I420" s="98"/>
      <c r="J420" s="97"/>
      <c r="K420" s="98"/>
      <c r="L420" s="98"/>
      <c r="M420" s="98"/>
      <c r="N420" s="98"/>
      <c r="O420" s="98"/>
      <c r="P420" s="98"/>
    </row>
    <row r="421" spans="1:16" ht="14.1" x14ac:dyDescent="0.3">
      <c r="A421" s="94">
        <f>IF(D421=0,"",1+MAX(A$12:A420))</f>
        <v>325</v>
      </c>
      <c r="B421" s="31"/>
      <c r="C421" s="140" t="s">
        <v>338</v>
      </c>
      <c r="D421" s="29">
        <v>24</v>
      </c>
      <c r="E421" s="29" t="s">
        <v>71</v>
      </c>
      <c r="F421" s="96"/>
      <c r="G421" s="97"/>
      <c r="H421" s="97"/>
      <c r="I421" s="98"/>
      <c r="J421" s="97"/>
      <c r="K421" s="98"/>
      <c r="L421" s="98"/>
      <c r="M421" s="98"/>
      <c r="N421" s="98"/>
      <c r="O421" s="98"/>
      <c r="P421" s="98"/>
    </row>
    <row r="422" spans="1:16" ht="14.1" x14ac:dyDescent="0.3">
      <c r="A422" s="94">
        <f>IF(D422=0,"",1+MAX(A$12:A421))</f>
        <v>326</v>
      </c>
      <c r="B422" s="31"/>
      <c r="C422" s="59" t="s">
        <v>311</v>
      </c>
      <c r="D422" s="28">
        <f>(D421/1.33)*14</f>
        <v>252.63157894736844</v>
      </c>
      <c r="E422" s="28" t="s">
        <v>71</v>
      </c>
      <c r="F422" s="96">
        <v>0.1</v>
      </c>
      <c r="G422" s="97">
        <f t="shared" si="324"/>
        <v>277.89473684210526</v>
      </c>
      <c r="H422" s="97">
        <v>2.4E-2</v>
      </c>
      <c r="I422" s="98">
        <v>59.89</v>
      </c>
      <c r="J422" s="97">
        <f t="shared" ref="J422:J425" si="345">H422*G422</f>
        <v>6.6694736842105264</v>
      </c>
      <c r="K422" s="98">
        <f t="shared" ref="K422:K425" si="346">I422*J422</f>
        <v>399.43477894736844</v>
      </c>
      <c r="L422" s="98">
        <v>1.67</v>
      </c>
      <c r="M422" s="98">
        <f t="shared" ref="M422:M425" si="347">L422*G422</f>
        <v>464.08421052631576</v>
      </c>
      <c r="N422" s="98">
        <v>0</v>
      </c>
      <c r="O422" s="98">
        <f t="shared" ref="O422:O425" si="348">N422*G422</f>
        <v>0</v>
      </c>
      <c r="P422" s="98">
        <f t="shared" ref="P422:P425" si="349">IF(D422="","",(K422+M422+O422))</f>
        <v>863.5189894736842</v>
      </c>
    </row>
    <row r="423" spans="1:16" ht="14.1" x14ac:dyDescent="0.3">
      <c r="A423" s="94">
        <f>IF(D423=0,"",1+MAX(A$12:A422))</f>
        <v>327</v>
      </c>
      <c r="B423" s="31"/>
      <c r="C423" s="59" t="s">
        <v>312</v>
      </c>
      <c r="D423" s="28">
        <f>D421*2</f>
        <v>48</v>
      </c>
      <c r="E423" s="28" t="s">
        <v>71</v>
      </c>
      <c r="F423" s="96">
        <v>0.1</v>
      </c>
      <c r="G423" s="97">
        <f t="shared" si="324"/>
        <v>52.8</v>
      </c>
      <c r="H423" s="97">
        <v>2.4E-2</v>
      </c>
      <c r="I423" s="98">
        <v>59.89</v>
      </c>
      <c r="J423" s="97">
        <f t="shared" si="345"/>
        <v>1.2671999999999999</v>
      </c>
      <c r="K423" s="98">
        <f t="shared" si="346"/>
        <v>75.892607999999996</v>
      </c>
      <c r="L423" s="98">
        <v>1.67</v>
      </c>
      <c r="M423" s="98">
        <f t="shared" si="347"/>
        <v>88.175999999999988</v>
      </c>
      <c r="N423" s="98">
        <v>0</v>
      </c>
      <c r="O423" s="98">
        <f t="shared" si="348"/>
        <v>0</v>
      </c>
      <c r="P423" s="98">
        <f t="shared" si="349"/>
        <v>164.06860799999998</v>
      </c>
    </row>
    <row r="424" spans="1:16" ht="14.1" x14ac:dyDescent="0.3">
      <c r="A424" s="94">
        <f>IF(D424=0,"",1+MAX(A$12:A423))</f>
        <v>328</v>
      </c>
      <c r="B424" s="31"/>
      <c r="C424" s="59" t="s">
        <v>313</v>
      </c>
      <c r="D424" s="28">
        <f>D421</f>
        <v>24</v>
      </c>
      <c r="E424" s="28" t="s">
        <v>71</v>
      </c>
      <c r="F424" s="96">
        <v>0.1</v>
      </c>
      <c r="G424" s="97">
        <f t="shared" si="324"/>
        <v>26.4</v>
      </c>
      <c r="H424" s="97">
        <v>2.4E-2</v>
      </c>
      <c r="I424" s="98">
        <v>59.89</v>
      </c>
      <c r="J424" s="97">
        <f t="shared" si="345"/>
        <v>0.63359999999999994</v>
      </c>
      <c r="K424" s="98">
        <f t="shared" si="346"/>
        <v>37.946303999999998</v>
      </c>
      <c r="L424" s="98">
        <v>1.67</v>
      </c>
      <c r="M424" s="98">
        <f t="shared" si="347"/>
        <v>44.087999999999994</v>
      </c>
      <c r="N424" s="98">
        <v>0</v>
      </c>
      <c r="O424" s="98">
        <f t="shared" si="348"/>
        <v>0</v>
      </c>
      <c r="P424" s="98">
        <f t="shared" si="349"/>
        <v>82.034303999999992</v>
      </c>
    </row>
    <row r="425" spans="1:16" ht="14.1" x14ac:dyDescent="0.3">
      <c r="A425" s="94">
        <f>IF(D425=0,"",1+MAX(A$12:A424))</f>
        <v>329</v>
      </c>
      <c r="B425" s="31"/>
      <c r="C425" s="59" t="s">
        <v>332</v>
      </c>
      <c r="D425" s="28">
        <f>D421*14*2</f>
        <v>672</v>
      </c>
      <c r="E425" s="28" t="s">
        <v>67</v>
      </c>
      <c r="F425" s="96">
        <v>0.1</v>
      </c>
      <c r="G425" s="97">
        <f t="shared" si="324"/>
        <v>739.2</v>
      </c>
      <c r="H425" s="97">
        <v>4.5999999999999999E-2</v>
      </c>
      <c r="I425" s="98">
        <v>59.89</v>
      </c>
      <c r="J425" s="97">
        <f t="shared" si="345"/>
        <v>34.0032</v>
      </c>
      <c r="K425" s="98">
        <f t="shared" si="346"/>
        <v>2036.451648</v>
      </c>
      <c r="L425" s="98">
        <v>3.89</v>
      </c>
      <c r="M425" s="98">
        <f t="shared" si="347"/>
        <v>2875.4880000000003</v>
      </c>
      <c r="N425" s="98">
        <v>0</v>
      </c>
      <c r="O425" s="98">
        <f t="shared" si="348"/>
        <v>0</v>
      </c>
      <c r="P425" s="98">
        <f t="shared" si="349"/>
        <v>4911.9396480000005</v>
      </c>
    </row>
    <row r="426" spans="1:16" ht="14.1" x14ac:dyDescent="0.3">
      <c r="A426" s="94">
        <f>IF(D426=0,"",1+MAX(A$12:A425))</f>
        <v>330</v>
      </c>
      <c r="B426" s="31"/>
      <c r="C426" s="59" t="s">
        <v>339</v>
      </c>
      <c r="D426" s="28">
        <f>D421*14</f>
        <v>336</v>
      </c>
      <c r="E426" s="28" t="s">
        <v>67</v>
      </c>
      <c r="F426" s="96">
        <v>0.1</v>
      </c>
      <c r="G426" s="97">
        <f t="shared" si="324"/>
        <v>369.6</v>
      </c>
      <c r="H426" s="97"/>
      <c r="I426" s="98"/>
      <c r="J426" s="97"/>
      <c r="K426" s="98"/>
      <c r="L426" s="98"/>
      <c r="M426" s="98"/>
      <c r="N426" s="98"/>
      <c r="O426" s="98"/>
      <c r="P426" s="98"/>
    </row>
    <row r="427" spans="1:16" ht="14.1" x14ac:dyDescent="0.3">
      <c r="A427" s="94">
        <f>IF(D427=0,"",1+MAX(A$12:A426))</f>
        <v>331</v>
      </c>
      <c r="B427" s="31"/>
      <c r="C427" s="118" t="s">
        <v>136</v>
      </c>
      <c r="D427" s="28">
        <f>ROUNDUP(D426/32,0)</f>
        <v>11</v>
      </c>
      <c r="E427" s="28" t="s">
        <v>306</v>
      </c>
      <c r="F427" s="96">
        <v>0</v>
      </c>
      <c r="G427" s="97">
        <f t="shared" si="324"/>
        <v>11</v>
      </c>
      <c r="H427" s="97">
        <v>0.48</v>
      </c>
      <c r="I427" s="98">
        <v>59.89</v>
      </c>
      <c r="J427" s="97">
        <f t="shared" ref="J427:J431" si="350">H427*G427</f>
        <v>5.2799999999999994</v>
      </c>
      <c r="K427" s="98">
        <f t="shared" ref="K427:K431" si="351">I427*J427</f>
        <v>316.21919999999994</v>
      </c>
      <c r="L427" s="98">
        <v>20.38</v>
      </c>
      <c r="M427" s="98">
        <f t="shared" ref="M427:M431" si="352">L427*G427</f>
        <v>224.17999999999998</v>
      </c>
      <c r="N427" s="98">
        <v>0</v>
      </c>
      <c r="O427" s="98">
        <f t="shared" ref="O427:O431" si="353">N427*G427</f>
        <v>0</v>
      </c>
      <c r="P427" s="98">
        <f t="shared" ref="P427:P431" si="354">IF(D427="","",(K427+M427+O427))</f>
        <v>540.39919999999995</v>
      </c>
    </row>
    <row r="428" spans="1:16" ht="14.1" x14ac:dyDescent="0.3">
      <c r="A428" s="94">
        <f>IF(D428=0,"",1+MAX(A$12:A427))</f>
        <v>332</v>
      </c>
      <c r="B428" s="31"/>
      <c r="C428" s="118" t="s">
        <v>137</v>
      </c>
      <c r="D428" s="28">
        <f>ROUNDUP(D427*24/500,0)</f>
        <v>1</v>
      </c>
      <c r="E428" s="28" t="s">
        <v>307</v>
      </c>
      <c r="F428" s="96">
        <v>0</v>
      </c>
      <c r="G428" s="97">
        <f t="shared" si="324"/>
        <v>1</v>
      </c>
      <c r="H428" s="97">
        <v>5</v>
      </c>
      <c r="I428" s="98">
        <v>59.89</v>
      </c>
      <c r="J428" s="97">
        <f t="shared" si="350"/>
        <v>5</v>
      </c>
      <c r="K428" s="98">
        <f t="shared" si="351"/>
        <v>299.45</v>
      </c>
      <c r="L428" s="98">
        <v>16.25</v>
      </c>
      <c r="M428" s="98">
        <f t="shared" si="352"/>
        <v>16.25</v>
      </c>
      <c r="N428" s="98">
        <v>0</v>
      </c>
      <c r="O428" s="98">
        <f t="shared" si="353"/>
        <v>0</v>
      </c>
      <c r="P428" s="98">
        <f t="shared" si="354"/>
        <v>315.7</v>
      </c>
    </row>
    <row r="429" spans="1:16" ht="14.1" x14ac:dyDescent="0.3">
      <c r="A429" s="94">
        <f>IF(D429=0,"",1+MAX(A$12:A428))</f>
        <v>333</v>
      </c>
      <c r="B429" s="31"/>
      <c r="C429" s="118" t="s">
        <v>138</v>
      </c>
      <c r="D429" s="28">
        <f>ROUNDUP(D426*0.053,0)</f>
        <v>18</v>
      </c>
      <c r="E429" s="28" t="s">
        <v>308</v>
      </c>
      <c r="F429" s="96">
        <v>0.1</v>
      </c>
      <c r="G429" s="97">
        <f t="shared" si="324"/>
        <v>19.8</v>
      </c>
      <c r="H429" s="97">
        <v>0.22</v>
      </c>
      <c r="I429" s="98">
        <v>59.89</v>
      </c>
      <c r="J429" s="97">
        <f t="shared" si="350"/>
        <v>4.3559999999999999</v>
      </c>
      <c r="K429" s="98">
        <f t="shared" si="351"/>
        <v>260.88083999999998</v>
      </c>
      <c r="L429" s="98">
        <v>0.5</v>
      </c>
      <c r="M429" s="98">
        <f t="shared" si="352"/>
        <v>9.9</v>
      </c>
      <c r="N429" s="98">
        <v>0</v>
      </c>
      <c r="O429" s="98">
        <f t="shared" si="353"/>
        <v>0</v>
      </c>
      <c r="P429" s="98">
        <f t="shared" si="354"/>
        <v>270.78083999999996</v>
      </c>
    </row>
    <row r="430" spans="1:16" ht="14.1" x14ac:dyDescent="0.3">
      <c r="A430" s="94">
        <f>IF(D430=0,"",1+MAX(A$12:A429))</f>
        <v>334</v>
      </c>
      <c r="B430" s="31"/>
      <c r="C430" s="118" t="s">
        <v>139</v>
      </c>
      <c r="D430" s="28">
        <f>ROUNDUP(D426*1.33,0)</f>
        <v>447</v>
      </c>
      <c r="E430" s="28" t="s">
        <v>70</v>
      </c>
      <c r="F430" s="96">
        <v>0</v>
      </c>
      <c r="G430" s="97">
        <f t="shared" si="324"/>
        <v>447</v>
      </c>
      <c r="H430" s="97">
        <v>2E-3</v>
      </c>
      <c r="I430" s="98">
        <v>59.89</v>
      </c>
      <c r="J430" s="97">
        <f t="shared" si="350"/>
        <v>0.89400000000000002</v>
      </c>
      <c r="K430" s="98">
        <f t="shared" si="351"/>
        <v>53.54166</v>
      </c>
      <c r="L430" s="98">
        <v>0.06</v>
      </c>
      <c r="M430" s="98">
        <f t="shared" si="352"/>
        <v>26.82</v>
      </c>
      <c r="N430" s="98">
        <v>0</v>
      </c>
      <c r="O430" s="98">
        <f t="shared" si="353"/>
        <v>0</v>
      </c>
      <c r="P430" s="98">
        <f t="shared" si="354"/>
        <v>80.361660000000001</v>
      </c>
    </row>
    <row r="431" spans="1:16" ht="14.1" x14ac:dyDescent="0.3">
      <c r="A431" s="94">
        <f>IF(D431=0,"",1+MAX(A$12:A430))</f>
        <v>335</v>
      </c>
      <c r="B431" s="31"/>
      <c r="C431" s="59" t="s">
        <v>309</v>
      </c>
      <c r="D431" s="28">
        <f>D421*2</f>
        <v>48</v>
      </c>
      <c r="E431" s="28" t="s">
        <v>71</v>
      </c>
      <c r="F431" s="96">
        <v>0.1</v>
      </c>
      <c r="G431" s="97">
        <f t="shared" si="324"/>
        <v>52.8</v>
      </c>
      <c r="H431" s="97">
        <v>2.5000000000000001E-2</v>
      </c>
      <c r="I431" s="98">
        <v>59.89</v>
      </c>
      <c r="J431" s="97">
        <f t="shared" si="350"/>
        <v>1.32</v>
      </c>
      <c r="K431" s="98">
        <f t="shared" si="351"/>
        <v>79.0548</v>
      </c>
      <c r="L431" s="98">
        <v>0.5</v>
      </c>
      <c r="M431" s="98">
        <f t="shared" si="352"/>
        <v>26.4</v>
      </c>
      <c r="N431" s="98">
        <v>0</v>
      </c>
      <c r="O431" s="98">
        <f t="shared" si="353"/>
        <v>0</v>
      </c>
      <c r="P431" s="98">
        <f t="shared" si="354"/>
        <v>105.45480000000001</v>
      </c>
    </row>
    <row r="432" spans="1:16" ht="14.1" x14ac:dyDescent="0.3">
      <c r="A432" s="94" t="str">
        <f>IF(D432=0,"",1+MAX(A$12:A431))</f>
        <v/>
      </c>
      <c r="B432" s="31"/>
      <c r="C432" s="59"/>
      <c r="D432" s="28"/>
      <c r="E432" s="28"/>
      <c r="F432" s="96"/>
      <c r="G432" s="97"/>
      <c r="H432" s="97"/>
      <c r="I432" s="98"/>
      <c r="J432" s="97"/>
      <c r="K432" s="98"/>
      <c r="L432" s="98"/>
      <c r="M432" s="98"/>
      <c r="N432" s="98"/>
      <c r="O432" s="98"/>
      <c r="P432" s="98"/>
    </row>
    <row r="433" spans="1:16" ht="14.1" x14ac:dyDescent="0.3">
      <c r="A433" s="94">
        <f>IF(D433=0,"",1+MAX(A$12:A432))</f>
        <v>336</v>
      </c>
      <c r="B433" s="31"/>
      <c r="C433" s="140" t="s">
        <v>340</v>
      </c>
      <c r="D433" s="29">
        <v>61</v>
      </c>
      <c r="E433" s="29" t="s">
        <v>71</v>
      </c>
      <c r="F433" s="96"/>
      <c r="G433" s="97"/>
      <c r="H433" s="97"/>
      <c r="I433" s="98"/>
      <c r="J433" s="97"/>
      <c r="K433" s="98"/>
      <c r="L433" s="98"/>
      <c r="M433" s="98"/>
      <c r="N433" s="98"/>
      <c r="O433" s="98"/>
      <c r="P433" s="98"/>
    </row>
    <row r="434" spans="1:16" ht="14.1" x14ac:dyDescent="0.3">
      <c r="A434" s="94">
        <f>IF(D434=0,"",1+MAX(A$12:A433))</f>
        <v>337</v>
      </c>
      <c r="B434" s="31"/>
      <c r="C434" s="59" t="s">
        <v>311</v>
      </c>
      <c r="D434" s="28">
        <f>(D433/1.33)*13.25</f>
        <v>607.70676691729318</v>
      </c>
      <c r="E434" s="28" t="s">
        <v>71</v>
      </c>
      <c r="F434" s="96">
        <v>0.1</v>
      </c>
      <c r="G434" s="97">
        <f t="shared" si="324"/>
        <v>668.47744360902254</v>
      </c>
      <c r="H434" s="97">
        <v>2.4E-2</v>
      </c>
      <c r="I434" s="98">
        <v>59.89</v>
      </c>
      <c r="J434" s="97">
        <f t="shared" ref="J434:J437" si="355">H434*G434</f>
        <v>16.043458646616543</v>
      </c>
      <c r="K434" s="98">
        <f t="shared" ref="K434:K437" si="356">I434*J434</f>
        <v>960.84273834586475</v>
      </c>
      <c r="L434" s="98">
        <v>1.67</v>
      </c>
      <c r="M434" s="98">
        <f t="shared" ref="M434:M437" si="357">L434*G434</f>
        <v>1116.3573308270677</v>
      </c>
      <c r="N434" s="98">
        <v>0</v>
      </c>
      <c r="O434" s="98">
        <f t="shared" ref="O434:O437" si="358">N434*G434</f>
        <v>0</v>
      </c>
      <c r="P434" s="98">
        <f t="shared" ref="P434:P437" si="359">IF(D434="","",(K434+M434+O434))</f>
        <v>2077.2000691729327</v>
      </c>
    </row>
    <row r="435" spans="1:16" ht="14.1" x14ac:dyDescent="0.3">
      <c r="A435" s="94">
        <f>IF(D435=0,"",1+MAX(A$12:A434))</f>
        <v>338</v>
      </c>
      <c r="B435" s="31"/>
      <c r="C435" s="59" t="s">
        <v>312</v>
      </c>
      <c r="D435" s="28">
        <f>D433*2</f>
        <v>122</v>
      </c>
      <c r="E435" s="28" t="s">
        <v>71</v>
      </c>
      <c r="F435" s="96">
        <v>0.1</v>
      </c>
      <c r="G435" s="97">
        <f t="shared" si="324"/>
        <v>134.19999999999999</v>
      </c>
      <c r="H435" s="97">
        <v>2.4E-2</v>
      </c>
      <c r="I435" s="98">
        <v>59.89</v>
      </c>
      <c r="J435" s="97">
        <f t="shared" si="355"/>
        <v>3.2207999999999997</v>
      </c>
      <c r="K435" s="98">
        <f t="shared" si="356"/>
        <v>192.89371199999999</v>
      </c>
      <c r="L435" s="98">
        <v>1.67</v>
      </c>
      <c r="M435" s="98">
        <f t="shared" si="357"/>
        <v>224.11399999999998</v>
      </c>
      <c r="N435" s="98">
        <v>0</v>
      </c>
      <c r="O435" s="98">
        <f t="shared" si="358"/>
        <v>0</v>
      </c>
      <c r="P435" s="98">
        <f t="shared" si="359"/>
        <v>417.00771199999997</v>
      </c>
    </row>
    <row r="436" spans="1:16" ht="14.1" x14ac:dyDescent="0.3">
      <c r="A436" s="94">
        <f>IF(D436=0,"",1+MAX(A$12:A435))</f>
        <v>339</v>
      </c>
      <c r="B436" s="31"/>
      <c r="C436" s="59" t="s">
        <v>313</v>
      </c>
      <c r="D436" s="28">
        <f>D433</f>
        <v>61</v>
      </c>
      <c r="E436" s="28" t="s">
        <v>71</v>
      </c>
      <c r="F436" s="96">
        <v>0.1</v>
      </c>
      <c r="G436" s="97">
        <f t="shared" si="324"/>
        <v>67.099999999999994</v>
      </c>
      <c r="H436" s="97">
        <v>2.4E-2</v>
      </c>
      <c r="I436" s="98">
        <v>59.89</v>
      </c>
      <c r="J436" s="97">
        <f t="shared" si="355"/>
        <v>1.6103999999999998</v>
      </c>
      <c r="K436" s="98">
        <f t="shared" si="356"/>
        <v>96.446855999999997</v>
      </c>
      <c r="L436" s="98">
        <v>1.67</v>
      </c>
      <c r="M436" s="98">
        <f t="shared" si="357"/>
        <v>112.05699999999999</v>
      </c>
      <c r="N436" s="98">
        <v>0</v>
      </c>
      <c r="O436" s="98">
        <f t="shared" si="358"/>
        <v>0</v>
      </c>
      <c r="P436" s="98">
        <f t="shared" si="359"/>
        <v>208.50385599999998</v>
      </c>
    </row>
    <row r="437" spans="1:16" ht="14.1" x14ac:dyDescent="0.3">
      <c r="A437" s="94">
        <f>IF(D437=0,"",1+MAX(A$12:A436))</f>
        <v>340</v>
      </c>
      <c r="B437" s="31"/>
      <c r="C437" s="59" t="s">
        <v>332</v>
      </c>
      <c r="D437" s="28">
        <f>D433*13.25</f>
        <v>808.25</v>
      </c>
      <c r="E437" s="28" t="s">
        <v>67</v>
      </c>
      <c r="F437" s="96">
        <v>0.1</v>
      </c>
      <c r="G437" s="97">
        <f t="shared" si="324"/>
        <v>889.07500000000005</v>
      </c>
      <c r="H437" s="97">
        <v>4.5999999999999999E-2</v>
      </c>
      <c r="I437" s="98">
        <v>59.89</v>
      </c>
      <c r="J437" s="97">
        <f t="shared" si="355"/>
        <v>40.897449999999999</v>
      </c>
      <c r="K437" s="98">
        <f t="shared" si="356"/>
        <v>2449.3482804999999</v>
      </c>
      <c r="L437" s="98">
        <v>3.89</v>
      </c>
      <c r="M437" s="98">
        <f t="shared" si="357"/>
        <v>3458.5017500000004</v>
      </c>
      <c r="N437" s="98">
        <v>0</v>
      </c>
      <c r="O437" s="98">
        <f t="shared" si="358"/>
        <v>0</v>
      </c>
      <c r="P437" s="98">
        <f t="shared" si="359"/>
        <v>5907.8500304999998</v>
      </c>
    </row>
    <row r="438" spans="1:16" ht="14.1" x14ac:dyDescent="0.3">
      <c r="A438" s="94">
        <f>IF(D438=0,"",1+MAX(A$12:A437))</f>
        <v>341</v>
      </c>
      <c r="B438" s="31"/>
      <c r="C438" s="59" t="s">
        <v>341</v>
      </c>
      <c r="D438" s="28">
        <f>D433*13.25*2</f>
        <v>1616.5</v>
      </c>
      <c r="E438" s="28" t="s">
        <v>67</v>
      </c>
      <c r="F438" s="96">
        <v>0.1</v>
      </c>
      <c r="G438" s="97">
        <f t="shared" si="324"/>
        <v>1778.15</v>
      </c>
      <c r="H438" s="97"/>
      <c r="I438" s="98"/>
      <c r="J438" s="97"/>
      <c r="K438" s="98"/>
      <c r="L438" s="98"/>
      <c r="M438" s="98"/>
      <c r="N438" s="98"/>
      <c r="O438" s="98"/>
      <c r="P438" s="98"/>
    </row>
    <row r="439" spans="1:16" ht="14.1" x14ac:dyDescent="0.3">
      <c r="A439" s="94">
        <f>IF(D439=0,"",1+MAX(A$12:A438))</f>
        <v>342</v>
      </c>
      <c r="B439" s="31"/>
      <c r="C439" s="118" t="s">
        <v>136</v>
      </c>
      <c r="D439" s="28">
        <f>ROUNDUP(D438/32,0)</f>
        <v>51</v>
      </c>
      <c r="E439" s="28" t="s">
        <v>306</v>
      </c>
      <c r="F439" s="96">
        <v>0</v>
      </c>
      <c r="G439" s="97">
        <f t="shared" si="324"/>
        <v>51</v>
      </c>
      <c r="H439" s="97">
        <v>0.48</v>
      </c>
      <c r="I439" s="98">
        <v>59.89</v>
      </c>
      <c r="J439" s="97">
        <f t="shared" ref="J439:J443" si="360">H439*G439</f>
        <v>24.48</v>
      </c>
      <c r="K439" s="98">
        <f t="shared" ref="K439:K443" si="361">I439*J439</f>
        <v>1466.1072000000001</v>
      </c>
      <c r="L439" s="98">
        <v>20.38</v>
      </c>
      <c r="M439" s="98">
        <f t="shared" ref="M439:M443" si="362">L439*G439</f>
        <v>1039.3799999999999</v>
      </c>
      <c r="N439" s="98">
        <v>0</v>
      </c>
      <c r="O439" s="98">
        <f t="shared" ref="O439:O443" si="363">N439*G439</f>
        <v>0</v>
      </c>
      <c r="P439" s="98">
        <f t="shared" ref="P439:P443" si="364">IF(D439="","",(K439+M439+O439))</f>
        <v>2505.4872</v>
      </c>
    </row>
    <row r="440" spans="1:16" ht="14.1" x14ac:dyDescent="0.3">
      <c r="A440" s="94">
        <f>IF(D440=0,"",1+MAX(A$12:A439))</f>
        <v>343</v>
      </c>
      <c r="B440" s="31"/>
      <c r="C440" s="118" t="s">
        <v>137</v>
      </c>
      <c r="D440" s="28">
        <f>ROUNDUP(D439*24/500,0)</f>
        <v>3</v>
      </c>
      <c r="E440" s="28" t="s">
        <v>307</v>
      </c>
      <c r="F440" s="96">
        <v>0</v>
      </c>
      <c r="G440" s="97">
        <f t="shared" si="324"/>
        <v>3</v>
      </c>
      <c r="H440" s="97">
        <v>5</v>
      </c>
      <c r="I440" s="98">
        <v>59.89</v>
      </c>
      <c r="J440" s="97">
        <f t="shared" si="360"/>
        <v>15</v>
      </c>
      <c r="K440" s="98">
        <f t="shared" si="361"/>
        <v>898.35</v>
      </c>
      <c r="L440" s="98">
        <v>16.25</v>
      </c>
      <c r="M440" s="98">
        <f t="shared" si="362"/>
        <v>48.75</v>
      </c>
      <c r="N440" s="98">
        <v>0</v>
      </c>
      <c r="O440" s="98">
        <f t="shared" si="363"/>
        <v>0</v>
      </c>
      <c r="P440" s="98">
        <f t="shared" si="364"/>
        <v>947.1</v>
      </c>
    </row>
    <row r="441" spans="1:16" ht="14.1" x14ac:dyDescent="0.3">
      <c r="A441" s="94">
        <f>IF(D441=0,"",1+MAX(A$12:A440))</f>
        <v>344</v>
      </c>
      <c r="B441" s="31"/>
      <c r="C441" s="118" t="s">
        <v>138</v>
      </c>
      <c r="D441" s="28">
        <f>ROUNDUP(D438*0.053,0)</f>
        <v>86</v>
      </c>
      <c r="E441" s="28" t="s">
        <v>308</v>
      </c>
      <c r="F441" s="96">
        <v>0.1</v>
      </c>
      <c r="G441" s="97">
        <f t="shared" si="324"/>
        <v>94.6</v>
      </c>
      <c r="H441" s="97">
        <v>0.22</v>
      </c>
      <c r="I441" s="98">
        <v>59.89</v>
      </c>
      <c r="J441" s="97">
        <f t="shared" si="360"/>
        <v>20.811999999999998</v>
      </c>
      <c r="K441" s="98">
        <f t="shared" si="361"/>
        <v>1246.4306799999999</v>
      </c>
      <c r="L441" s="98">
        <v>0.5</v>
      </c>
      <c r="M441" s="98">
        <f t="shared" si="362"/>
        <v>47.3</v>
      </c>
      <c r="N441" s="98">
        <v>0</v>
      </c>
      <c r="O441" s="98">
        <f t="shared" si="363"/>
        <v>0</v>
      </c>
      <c r="P441" s="98">
        <f t="shared" si="364"/>
        <v>1293.7306799999999</v>
      </c>
    </row>
    <row r="442" spans="1:16" ht="14.1" x14ac:dyDescent="0.3">
      <c r="A442" s="94">
        <f>IF(D442=0,"",1+MAX(A$12:A441))</f>
        <v>345</v>
      </c>
      <c r="B442" s="31"/>
      <c r="C442" s="118" t="s">
        <v>139</v>
      </c>
      <c r="D442" s="28">
        <f>ROUNDUP(D438*1.33,0)</f>
        <v>2150</v>
      </c>
      <c r="E442" s="28" t="s">
        <v>70</v>
      </c>
      <c r="F442" s="96">
        <v>0</v>
      </c>
      <c r="G442" s="97">
        <f t="shared" si="324"/>
        <v>2150</v>
      </c>
      <c r="H442" s="97">
        <v>2E-3</v>
      </c>
      <c r="I442" s="98">
        <v>59.89</v>
      </c>
      <c r="J442" s="97">
        <f t="shared" si="360"/>
        <v>4.3</v>
      </c>
      <c r="K442" s="98">
        <f t="shared" si="361"/>
        <v>257.52699999999999</v>
      </c>
      <c r="L442" s="98">
        <v>0.06</v>
      </c>
      <c r="M442" s="98">
        <f t="shared" si="362"/>
        <v>129</v>
      </c>
      <c r="N442" s="98">
        <v>0</v>
      </c>
      <c r="O442" s="98">
        <f t="shared" si="363"/>
        <v>0</v>
      </c>
      <c r="P442" s="98">
        <f t="shared" si="364"/>
        <v>386.52699999999999</v>
      </c>
    </row>
    <row r="443" spans="1:16" ht="14.1" x14ac:dyDescent="0.3">
      <c r="A443" s="94">
        <f>IF(D443=0,"",1+MAX(A$12:A442))</f>
        <v>346</v>
      </c>
      <c r="B443" s="31"/>
      <c r="C443" s="59" t="s">
        <v>309</v>
      </c>
      <c r="D443" s="28">
        <f>D433*4</f>
        <v>244</v>
      </c>
      <c r="E443" s="28" t="s">
        <v>71</v>
      </c>
      <c r="F443" s="96">
        <v>0.1</v>
      </c>
      <c r="G443" s="97">
        <f t="shared" si="324"/>
        <v>268.39999999999998</v>
      </c>
      <c r="H443" s="97">
        <v>2.5000000000000001E-2</v>
      </c>
      <c r="I443" s="98">
        <v>59.89</v>
      </c>
      <c r="J443" s="97">
        <f t="shared" si="360"/>
        <v>6.71</v>
      </c>
      <c r="K443" s="98">
        <f t="shared" si="361"/>
        <v>401.86189999999999</v>
      </c>
      <c r="L443" s="98">
        <v>0.5</v>
      </c>
      <c r="M443" s="98">
        <f t="shared" si="362"/>
        <v>134.19999999999999</v>
      </c>
      <c r="N443" s="98">
        <v>0</v>
      </c>
      <c r="O443" s="98">
        <f t="shared" si="363"/>
        <v>0</v>
      </c>
      <c r="P443" s="98">
        <f t="shared" si="364"/>
        <v>536.06189999999992</v>
      </c>
    </row>
    <row r="444" spans="1:16" ht="14.1" x14ac:dyDescent="0.3">
      <c r="A444" s="94" t="str">
        <f>IF(D444=0,"",1+MAX(A$12:A443))</f>
        <v/>
      </c>
      <c r="B444" s="31"/>
      <c r="C444" s="59"/>
      <c r="D444" s="28"/>
      <c r="E444" s="28"/>
      <c r="F444" s="96"/>
      <c r="G444" s="97"/>
      <c r="H444" s="97"/>
      <c r="I444" s="98"/>
      <c r="J444" s="97"/>
      <c r="K444" s="98"/>
      <c r="L444" s="98"/>
      <c r="M444" s="98"/>
      <c r="N444" s="98"/>
      <c r="O444" s="98"/>
      <c r="P444" s="98"/>
    </row>
    <row r="445" spans="1:16" ht="14.1" x14ac:dyDescent="0.3">
      <c r="A445" s="94">
        <f>IF(D445=0,"",1+MAX(A$12:A444))</f>
        <v>347</v>
      </c>
      <c r="B445" s="31"/>
      <c r="C445" s="140" t="s">
        <v>342</v>
      </c>
      <c r="D445" s="29">
        <v>56</v>
      </c>
      <c r="E445" s="29" t="s">
        <v>71</v>
      </c>
      <c r="F445" s="96"/>
      <c r="G445" s="97"/>
      <c r="H445" s="97"/>
      <c r="I445" s="98"/>
      <c r="J445" s="97"/>
      <c r="K445" s="98"/>
      <c r="L445" s="98"/>
      <c r="M445" s="98"/>
      <c r="N445" s="98"/>
      <c r="O445" s="98"/>
      <c r="P445" s="98"/>
    </row>
    <row r="446" spans="1:16" ht="14.1" x14ac:dyDescent="0.3">
      <c r="A446" s="94">
        <f>IF(D446=0,"",1+MAX(A$12:A445))</f>
        <v>348</v>
      </c>
      <c r="B446" s="31"/>
      <c r="C446" s="59" t="s">
        <v>311</v>
      </c>
      <c r="D446" s="28">
        <f>(D445/1.33)*14</f>
        <v>589.47368421052624</v>
      </c>
      <c r="E446" s="28" t="s">
        <v>71</v>
      </c>
      <c r="F446" s="96">
        <v>0.1</v>
      </c>
      <c r="G446" s="97">
        <f t="shared" si="324"/>
        <v>648.42105263157885</v>
      </c>
      <c r="H446" s="97">
        <v>2.4E-2</v>
      </c>
      <c r="I446" s="98">
        <v>59.89</v>
      </c>
      <c r="J446" s="97">
        <f t="shared" ref="J446:J449" si="365">H446*G446</f>
        <v>15.562105263157893</v>
      </c>
      <c r="K446" s="98">
        <f t="shared" ref="K446:K449" si="366">I446*J446</f>
        <v>932.01448421052623</v>
      </c>
      <c r="L446" s="98">
        <v>1.67</v>
      </c>
      <c r="M446" s="98">
        <f t="shared" ref="M446:M449" si="367">L446*G446</f>
        <v>1082.8631578947366</v>
      </c>
      <c r="N446" s="98">
        <v>0</v>
      </c>
      <c r="O446" s="98">
        <f t="shared" ref="O446:O449" si="368">N446*G446</f>
        <v>0</v>
      </c>
      <c r="P446" s="98">
        <f t="shared" ref="P446:P449" si="369">IF(D446="","",(K446+M446+O446))</f>
        <v>2014.8776421052628</v>
      </c>
    </row>
    <row r="447" spans="1:16" ht="14.1" x14ac:dyDescent="0.3">
      <c r="A447" s="94">
        <f>IF(D447=0,"",1+MAX(A$12:A446))</f>
        <v>349</v>
      </c>
      <c r="B447" s="31"/>
      <c r="C447" s="59" t="s">
        <v>312</v>
      </c>
      <c r="D447" s="28">
        <f>D445*2</f>
        <v>112</v>
      </c>
      <c r="E447" s="28" t="s">
        <v>71</v>
      </c>
      <c r="F447" s="96">
        <v>0.1</v>
      </c>
      <c r="G447" s="97">
        <f t="shared" si="324"/>
        <v>123.2</v>
      </c>
      <c r="H447" s="97">
        <v>2.4E-2</v>
      </c>
      <c r="I447" s="98">
        <v>59.89</v>
      </c>
      <c r="J447" s="97">
        <f t="shared" si="365"/>
        <v>2.9568000000000003</v>
      </c>
      <c r="K447" s="98">
        <f t="shared" si="366"/>
        <v>177.08275200000003</v>
      </c>
      <c r="L447" s="98">
        <v>1.67</v>
      </c>
      <c r="M447" s="98">
        <f t="shared" si="367"/>
        <v>205.744</v>
      </c>
      <c r="N447" s="98">
        <v>0</v>
      </c>
      <c r="O447" s="98">
        <f t="shared" si="368"/>
        <v>0</v>
      </c>
      <c r="P447" s="98">
        <f t="shared" si="369"/>
        <v>382.82675200000006</v>
      </c>
    </row>
    <row r="448" spans="1:16" ht="14.1" x14ac:dyDescent="0.3">
      <c r="A448" s="94">
        <f>IF(D448=0,"",1+MAX(A$12:A447))</f>
        <v>350</v>
      </c>
      <c r="B448" s="31"/>
      <c r="C448" s="59" t="s">
        <v>313</v>
      </c>
      <c r="D448" s="28">
        <f>D445</f>
        <v>56</v>
      </c>
      <c r="E448" s="28" t="s">
        <v>71</v>
      </c>
      <c r="F448" s="96">
        <v>0.1</v>
      </c>
      <c r="G448" s="97">
        <f t="shared" si="324"/>
        <v>61.6</v>
      </c>
      <c r="H448" s="97">
        <v>2.4E-2</v>
      </c>
      <c r="I448" s="98">
        <v>59.89</v>
      </c>
      <c r="J448" s="97">
        <f t="shared" si="365"/>
        <v>1.4784000000000002</v>
      </c>
      <c r="K448" s="98">
        <f t="shared" si="366"/>
        <v>88.541376000000014</v>
      </c>
      <c r="L448" s="98">
        <v>1.67</v>
      </c>
      <c r="M448" s="98">
        <f t="shared" si="367"/>
        <v>102.872</v>
      </c>
      <c r="N448" s="98">
        <v>0</v>
      </c>
      <c r="O448" s="98">
        <f t="shared" si="368"/>
        <v>0</v>
      </c>
      <c r="P448" s="98">
        <f t="shared" si="369"/>
        <v>191.41337600000003</v>
      </c>
    </row>
    <row r="449" spans="1:16" ht="14.1" x14ac:dyDescent="0.3">
      <c r="A449" s="94">
        <f>IF(D449=0,"",1+MAX(A$12:A448))</f>
        <v>351</v>
      </c>
      <c r="B449" s="31"/>
      <c r="C449" s="59" t="s">
        <v>332</v>
      </c>
      <c r="D449" s="28">
        <f>D445*2*14</f>
        <v>1568</v>
      </c>
      <c r="E449" s="28" t="s">
        <v>67</v>
      </c>
      <c r="F449" s="96">
        <v>0.1</v>
      </c>
      <c r="G449" s="97">
        <f t="shared" si="324"/>
        <v>1724.8</v>
      </c>
      <c r="H449" s="97">
        <v>4.5999999999999999E-2</v>
      </c>
      <c r="I449" s="98">
        <v>59.89</v>
      </c>
      <c r="J449" s="97">
        <f t="shared" si="365"/>
        <v>79.340800000000002</v>
      </c>
      <c r="K449" s="98">
        <f t="shared" si="366"/>
        <v>4751.7205119999999</v>
      </c>
      <c r="L449" s="98">
        <v>3.89</v>
      </c>
      <c r="M449" s="98">
        <f t="shared" si="367"/>
        <v>6709.4719999999998</v>
      </c>
      <c r="N449" s="98">
        <v>0</v>
      </c>
      <c r="O449" s="98">
        <f t="shared" si="368"/>
        <v>0</v>
      </c>
      <c r="P449" s="98">
        <f t="shared" si="369"/>
        <v>11461.192512</v>
      </c>
    </row>
    <row r="450" spans="1:16" ht="14.1" x14ac:dyDescent="0.3">
      <c r="A450" s="94">
        <f>IF(D450=0,"",1+MAX(A$12:A449))</f>
        <v>352</v>
      </c>
      <c r="B450" s="31"/>
      <c r="C450" s="59" t="s">
        <v>343</v>
      </c>
      <c r="D450" s="28">
        <f>D445*14*2</f>
        <v>1568</v>
      </c>
      <c r="E450" s="28" t="s">
        <v>67</v>
      </c>
      <c r="F450" s="96">
        <v>0.1</v>
      </c>
      <c r="G450" s="97">
        <f t="shared" si="324"/>
        <v>1724.8</v>
      </c>
      <c r="H450" s="97"/>
      <c r="I450" s="98"/>
      <c r="J450" s="97"/>
      <c r="K450" s="98"/>
      <c r="L450" s="98"/>
      <c r="M450" s="98"/>
      <c r="N450" s="98"/>
      <c r="O450" s="98"/>
      <c r="P450" s="98"/>
    </row>
    <row r="451" spans="1:16" ht="14.1" x14ac:dyDescent="0.3">
      <c r="A451" s="94">
        <f>IF(D451=0,"",1+MAX(A$12:A450))</f>
        <v>353</v>
      </c>
      <c r="B451" s="31"/>
      <c r="C451" s="118" t="s">
        <v>136</v>
      </c>
      <c r="D451" s="28">
        <f>ROUNDUP(D450/32,0)</f>
        <v>49</v>
      </c>
      <c r="E451" s="28" t="s">
        <v>306</v>
      </c>
      <c r="F451" s="96">
        <v>0</v>
      </c>
      <c r="G451" s="97">
        <f t="shared" si="324"/>
        <v>49</v>
      </c>
      <c r="H451" s="97">
        <v>0.48</v>
      </c>
      <c r="I451" s="98">
        <v>59.89</v>
      </c>
      <c r="J451" s="97">
        <f t="shared" ref="J451:J455" si="370">H451*G451</f>
        <v>23.52</v>
      </c>
      <c r="K451" s="98">
        <f t="shared" ref="K451:K455" si="371">I451*J451</f>
        <v>1408.6127999999999</v>
      </c>
      <c r="L451" s="98">
        <v>20.38</v>
      </c>
      <c r="M451" s="98">
        <f t="shared" ref="M451:M455" si="372">L451*G451</f>
        <v>998.62</v>
      </c>
      <c r="N451" s="98">
        <v>0</v>
      </c>
      <c r="O451" s="98">
        <f t="shared" ref="O451:O455" si="373">N451*G451</f>
        <v>0</v>
      </c>
      <c r="P451" s="98">
        <f t="shared" ref="P451:P455" si="374">IF(D451="","",(K451+M451+O451))</f>
        <v>2407.2327999999998</v>
      </c>
    </row>
    <row r="452" spans="1:16" ht="14.1" x14ac:dyDescent="0.3">
      <c r="A452" s="94">
        <f>IF(D452=0,"",1+MAX(A$12:A451))</f>
        <v>354</v>
      </c>
      <c r="B452" s="31"/>
      <c r="C452" s="118" t="s">
        <v>137</v>
      </c>
      <c r="D452" s="28">
        <f>ROUNDUP(D451*24/500,0)</f>
        <v>3</v>
      </c>
      <c r="E452" s="28" t="s">
        <v>307</v>
      </c>
      <c r="F452" s="96">
        <v>0</v>
      </c>
      <c r="G452" s="97">
        <f t="shared" si="324"/>
        <v>3</v>
      </c>
      <c r="H452" s="97">
        <v>5</v>
      </c>
      <c r="I452" s="98">
        <v>59.89</v>
      </c>
      <c r="J452" s="97">
        <f t="shared" si="370"/>
        <v>15</v>
      </c>
      <c r="K452" s="98">
        <f t="shared" si="371"/>
        <v>898.35</v>
      </c>
      <c r="L452" s="98">
        <v>16.25</v>
      </c>
      <c r="M452" s="98">
        <f t="shared" si="372"/>
        <v>48.75</v>
      </c>
      <c r="N452" s="98">
        <v>0</v>
      </c>
      <c r="O452" s="98">
        <f t="shared" si="373"/>
        <v>0</v>
      </c>
      <c r="P452" s="98">
        <f t="shared" si="374"/>
        <v>947.1</v>
      </c>
    </row>
    <row r="453" spans="1:16" ht="14.1" x14ac:dyDescent="0.3">
      <c r="A453" s="94">
        <f>IF(D453=0,"",1+MAX(A$12:A452))</f>
        <v>355</v>
      </c>
      <c r="B453" s="31"/>
      <c r="C453" s="118" t="s">
        <v>138</v>
      </c>
      <c r="D453" s="28">
        <f>ROUNDUP(D450*0.053,0)</f>
        <v>84</v>
      </c>
      <c r="E453" s="28" t="s">
        <v>308</v>
      </c>
      <c r="F453" s="96">
        <v>0.1</v>
      </c>
      <c r="G453" s="97">
        <f t="shared" si="324"/>
        <v>92.4</v>
      </c>
      <c r="H453" s="97">
        <v>0.22</v>
      </c>
      <c r="I453" s="98">
        <v>59.89</v>
      </c>
      <c r="J453" s="97">
        <f t="shared" si="370"/>
        <v>20.328000000000003</v>
      </c>
      <c r="K453" s="98">
        <f t="shared" si="371"/>
        <v>1217.4439200000002</v>
      </c>
      <c r="L453" s="98">
        <v>0.5</v>
      </c>
      <c r="M453" s="98">
        <f t="shared" si="372"/>
        <v>46.2</v>
      </c>
      <c r="N453" s="98">
        <v>0</v>
      </c>
      <c r="O453" s="98">
        <f t="shared" si="373"/>
        <v>0</v>
      </c>
      <c r="P453" s="98">
        <f t="shared" si="374"/>
        <v>1263.6439200000002</v>
      </c>
    </row>
    <row r="454" spans="1:16" ht="14.1" x14ac:dyDescent="0.3">
      <c r="A454" s="94">
        <f>IF(D454=0,"",1+MAX(A$12:A453))</f>
        <v>356</v>
      </c>
      <c r="B454" s="31"/>
      <c r="C454" s="118" t="s">
        <v>139</v>
      </c>
      <c r="D454" s="28">
        <f>ROUNDUP(D450*1.33,0)</f>
        <v>2086</v>
      </c>
      <c r="E454" s="28" t="s">
        <v>70</v>
      </c>
      <c r="F454" s="96">
        <v>0</v>
      </c>
      <c r="G454" s="97">
        <f t="shared" si="324"/>
        <v>2086</v>
      </c>
      <c r="H454" s="97">
        <v>2E-3</v>
      </c>
      <c r="I454" s="98">
        <v>59.89</v>
      </c>
      <c r="J454" s="97">
        <f t="shared" si="370"/>
        <v>4.1719999999999997</v>
      </c>
      <c r="K454" s="98">
        <f t="shared" si="371"/>
        <v>249.86107999999999</v>
      </c>
      <c r="L454" s="98">
        <v>0.06</v>
      </c>
      <c r="M454" s="98">
        <f t="shared" si="372"/>
        <v>125.16</v>
      </c>
      <c r="N454" s="98">
        <v>0</v>
      </c>
      <c r="O454" s="98">
        <f t="shared" si="373"/>
        <v>0</v>
      </c>
      <c r="P454" s="98">
        <f t="shared" si="374"/>
        <v>375.02107999999998</v>
      </c>
    </row>
    <row r="455" spans="1:16" ht="14.1" x14ac:dyDescent="0.3">
      <c r="A455" s="94">
        <f>IF(D455=0,"",1+MAX(A$12:A454))</f>
        <v>357</v>
      </c>
      <c r="B455" s="31"/>
      <c r="C455" s="59" t="s">
        <v>309</v>
      </c>
      <c r="D455" s="28">
        <f>D445*4</f>
        <v>224</v>
      </c>
      <c r="E455" s="28" t="s">
        <v>71</v>
      </c>
      <c r="F455" s="96">
        <v>0.1</v>
      </c>
      <c r="G455" s="97">
        <f t="shared" si="324"/>
        <v>246.4</v>
      </c>
      <c r="H455" s="97">
        <v>2.5000000000000001E-2</v>
      </c>
      <c r="I455" s="98">
        <v>59.89</v>
      </c>
      <c r="J455" s="97">
        <f t="shared" si="370"/>
        <v>6.16</v>
      </c>
      <c r="K455" s="98">
        <f t="shared" si="371"/>
        <v>368.92240000000004</v>
      </c>
      <c r="L455" s="98">
        <v>0.5</v>
      </c>
      <c r="M455" s="98">
        <f t="shared" si="372"/>
        <v>123.2</v>
      </c>
      <c r="N455" s="98">
        <v>0</v>
      </c>
      <c r="O455" s="98">
        <f t="shared" si="373"/>
        <v>0</v>
      </c>
      <c r="P455" s="98">
        <f t="shared" si="374"/>
        <v>492.12240000000003</v>
      </c>
    </row>
    <row r="456" spans="1:16" ht="14.1" x14ac:dyDescent="0.3">
      <c r="A456" s="94" t="str">
        <f>IF(D456=0,"",1+MAX(A$12:A455))</f>
        <v/>
      </c>
      <c r="B456" s="31"/>
      <c r="C456" s="59"/>
      <c r="D456" s="28"/>
      <c r="E456" s="28"/>
      <c r="F456" s="96"/>
      <c r="G456" s="97"/>
      <c r="H456" s="97"/>
      <c r="I456" s="98"/>
      <c r="J456" s="97"/>
      <c r="K456" s="98"/>
      <c r="L456" s="98"/>
      <c r="M456" s="98"/>
      <c r="N456" s="98"/>
      <c r="O456" s="98"/>
      <c r="P456" s="98"/>
    </row>
    <row r="457" spans="1:16" ht="14.1" x14ac:dyDescent="0.3">
      <c r="A457" s="94">
        <f>IF(D457=0,"",1+MAX(A$12:A456))</f>
        <v>358</v>
      </c>
      <c r="B457" s="31"/>
      <c r="C457" s="140" t="s">
        <v>344</v>
      </c>
      <c r="D457" s="29">
        <v>12</v>
      </c>
      <c r="E457" s="29" t="s">
        <v>71</v>
      </c>
      <c r="F457" s="96"/>
      <c r="G457" s="97"/>
      <c r="H457" s="97"/>
      <c r="I457" s="98"/>
      <c r="J457" s="97"/>
      <c r="K457" s="98"/>
      <c r="L457" s="98"/>
      <c r="M457" s="98"/>
      <c r="N457" s="98"/>
      <c r="O457" s="98"/>
      <c r="P457" s="98"/>
    </row>
    <row r="458" spans="1:16" ht="14.1" x14ac:dyDescent="0.3">
      <c r="A458" s="94">
        <f>IF(D458=0,"",1+MAX(A$12:A457))</f>
        <v>359</v>
      </c>
      <c r="B458" s="31"/>
      <c r="C458" s="59" t="s">
        <v>345</v>
      </c>
      <c r="D458" s="28">
        <f>(D457/1.33)*8</f>
        <v>72.180451127819552</v>
      </c>
      <c r="E458" s="28" t="s">
        <v>71</v>
      </c>
      <c r="F458" s="96">
        <v>0.1</v>
      </c>
      <c r="G458" s="97">
        <f t="shared" si="324"/>
        <v>79.398496240601503</v>
      </c>
      <c r="H458" s="97">
        <v>4.4999999999999998E-2</v>
      </c>
      <c r="I458" s="98">
        <v>59.89</v>
      </c>
      <c r="J458" s="97">
        <f t="shared" ref="J458:J460" si="375">H458*G458</f>
        <v>3.5729323308270673</v>
      </c>
      <c r="K458" s="98">
        <f t="shared" ref="K458:K460" si="376">I458*J458</f>
        <v>213.98291729323307</v>
      </c>
      <c r="L458" s="98">
        <v>3.72</v>
      </c>
      <c r="M458" s="98">
        <f t="shared" ref="M458:M466" si="377">L458*G458</f>
        <v>295.36240601503761</v>
      </c>
      <c r="N458" s="98">
        <v>0</v>
      </c>
      <c r="O458" s="98">
        <f t="shared" ref="O458:O466" si="378">N458*G458</f>
        <v>0</v>
      </c>
      <c r="P458" s="98">
        <f t="shared" ref="P458:P466" si="379">IF(D458="","",(K458+M458+O458))</f>
        <v>509.34532330827068</v>
      </c>
    </row>
    <row r="459" spans="1:16" ht="14.1" x14ac:dyDescent="0.3">
      <c r="A459" s="94">
        <f>IF(D459=0,"",1+MAX(A$12:A458))</f>
        <v>360</v>
      </c>
      <c r="B459" s="31"/>
      <c r="C459" s="59" t="s">
        <v>346</v>
      </c>
      <c r="D459" s="28">
        <f>D457</f>
        <v>12</v>
      </c>
      <c r="E459" s="28" t="s">
        <v>71</v>
      </c>
      <c r="F459" s="96">
        <v>0.1</v>
      </c>
      <c r="G459" s="97">
        <f t="shared" si="324"/>
        <v>13.2</v>
      </c>
      <c r="H459" s="97">
        <v>4.4999999999999998E-2</v>
      </c>
      <c r="I459" s="98">
        <v>59.89</v>
      </c>
      <c r="J459" s="97">
        <f t="shared" si="375"/>
        <v>0.59399999999999997</v>
      </c>
      <c r="K459" s="98">
        <f t="shared" si="376"/>
        <v>35.574660000000002</v>
      </c>
      <c r="L459" s="98">
        <v>3.72</v>
      </c>
      <c r="M459" s="98">
        <f t="shared" si="377"/>
        <v>49.103999999999999</v>
      </c>
      <c r="N459" s="98">
        <v>0</v>
      </c>
      <c r="O459" s="98">
        <f t="shared" si="378"/>
        <v>0</v>
      </c>
      <c r="P459" s="98">
        <f t="shared" si="379"/>
        <v>84.678660000000008</v>
      </c>
    </row>
    <row r="460" spans="1:16" ht="14.1" x14ac:dyDescent="0.3">
      <c r="A460" s="94">
        <f>IF(D460=0,"",1+MAX(A$12:A459))</f>
        <v>361</v>
      </c>
      <c r="B460" s="31"/>
      <c r="C460" s="59" t="s">
        <v>347</v>
      </c>
      <c r="D460" s="28">
        <f>D457</f>
        <v>12</v>
      </c>
      <c r="E460" s="28" t="s">
        <v>71</v>
      </c>
      <c r="F460" s="96">
        <v>0.1</v>
      </c>
      <c r="G460" s="97">
        <f t="shared" si="324"/>
        <v>13.2</v>
      </c>
      <c r="H460" s="97">
        <v>4.4999999999999998E-2</v>
      </c>
      <c r="I460" s="98">
        <v>59.89</v>
      </c>
      <c r="J460" s="97">
        <f t="shared" si="375"/>
        <v>0.59399999999999997</v>
      </c>
      <c r="K460" s="98">
        <f t="shared" si="376"/>
        <v>35.574660000000002</v>
      </c>
      <c r="L460" s="98">
        <v>3.72</v>
      </c>
      <c r="M460" s="98">
        <f t="shared" si="377"/>
        <v>49.103999999999999</v>
      </c>
      <c r="N460" s="98">
        <v>0</v>
      </c>
      <c r="O460" s="98">
        <f t="shared" si="378"/>
        <v>0</v>
      </c>
      <c r="P460" s="98">
        <f t="shared" si="379"/>
        <v>84.678660000000008</v>
      </c>
    </row>
    <row r="461" spans="1:16" ht="27.95" x14ac:dyDescent="0.3">
      <c r="A461" s="94">
        <f>IF(D461=0,"",1+MAX(A$12:A460))</f>
        <v>362</v>
      </c>
      <c r="B461" s="31"/>
      <c r="C461" s="59" t="s">
        <v>348</v>
      </c>
      <c r="D461" s="28">
        <f>D457*8*2</f>
        <v>192</v>
      </c>
      <c r="E461" s="28" t="s">
        <v>67</v>
      </c>
      <c r="F461" s="96">
        <v>0.1</v>
      </c>
      <c r="G461" s="97">
        <f t="shared" si="324"/>
        <v>211.2</v>
      </c>
      <c r="H461" s="97"/>
      <c r="I461" s="98"/>
      <c r="J461" s="97"/>
      <c r="K461" s="98"/>
      <c r="L461" s="98"/>
      <c r="M461" s="98"/>
      <c r="N461" s="98"/>
      <c r="O461" s="98"/>
      <c r="P461" s="98"/>
    </row>
    <row r="462" spans="1:16" ht="14.1" x14ac:dyDescent="0.3">
      <c r="A462" s="94">
        <f>IF(D462=0,"",1+MAX(A$12:A461))</f>
        <v>363</v>
      </c>
      <c r="B462" s="31"/>
      <c r="C462" s="118" t="s">
        <v>136</v>
      </c>
      <c r="D462" s="28">
        <f>ROUNDUP(D461/32,0)</f>
        <v>6</v>
      </c>
      <c r="E462" s="28" t="s">
        <v>306</v>
      </c>
      <c r="F462" s="96">
        <v>0</v>
      </c>
      <c r="G462" s="97">
        <f t="shared" si="324"/>
        <v>6</v>
      </c>
      <c r="H462" s="97">
        <v>0.48</v>
      </c>
      <c r="I462" s="98">
        <v>59.89</v>
      </c>
      <c r="J462" s="97">
        <f t="shared" ref="J462:J466" si="380">H462*G462</f>
        <v>2.88</v>
      </c>
      <c r="K462" s="98">
        <f t="shared" ref="K462:K466" si="381">I462*J462</f>
        <v>172.48319999999998</v>
      </c>
      <c r="L462" s="98">
        <v>26.46</v>
      </c>
      <c r="M462" s="98">
        <f t="shared" si="377"/>
        <v>158.76</v>
      </c>
      <c r="N462" s="98">
        <v>0</v>
      </c>
      <c r="O462" s="98">
        <f t="shared" si="378"/>
        <v>0</v>
      </c>
      <c r="P462" s="98">
        <f t="shared" si="379"/>
        <v>331.2432</v>
      </c>
    </row>
    <row r="463" spans="1:16" ht="14.1" x14ac:dyDescent="0.3">
      <c r="A463" s="94">
        <f>IF(D463=0,"",1+MAX(A$12:A462))</f>
        <v>364</v>
      </c>
      <c r="B463" s="31"/>
      <c r="C463" s="118" t="s">
        <v>137</v>
      </c>
      <c r="D463" s="28">
        <f>ROUNDUP(D462*24/500,0)</f>
        <v>1</v>
      </c>
      <c r="E463" s="28" t="s">
        <v>307</v>
      </c>
      <c r="F463" s="96">
        <v>0</v>
      </c>
      <c r="G463" s="97">
        <f t="shared" si="324"/>
        <v>1</v>
      </c>
      <c r="H463" s="97">
        <v>5</v>
      </c>
      <c r="I463" s="98">
        <v>59.89</v>
      </c>
      <c r="J463" s="97">
        <f t="shared" si="380"/>
        <v>5</v>
      </c>
      <c r="K463" s="98">
        <f t="shared" si="381"/>
        <v>299.45</v>
      </c>
      <c r="L463" s="98">
        <v>16.25</v>
      </c>
      <c r="M463" s="98">
        <f t="shared" si="377"/>
        <v>16.25</v>
      </c>
      <c r="N463" s="98">
        <v>0</v>
      </c>
      <c r="O463" s="98">
        <f t="shared" si="378"/>
        <v>0</v>
      </c>
      <c r="P463" s="98">
        <f t="shared" si="379"/>
        <v>315.7</v>
      </c>
    </row>
    <row r="464" spans="1:16" ht="14.1" x14ac:dyDescent="0.3">
      <c r="A464" s="94">
        <f>IF(D464=0,"",1+MAX(A$12:A463))</f>
        <v>365</v>
      </c>
      <c r="B464" s="31"/>
      <c r="C464" s="118" t="s">
        <v>138</v>
      </c>
      <c r="D464" s="28">
        <f>ROUNDUP(D461*0.053,0)</f>
        <v>11</v>
      </c>
      <c r="E464" s="28" t="s">
        <v>308</v>
      </c>
      <c r="F464" s="96">
        <v>0.1</v>
      </c>
      <c r="G464" s="97">
        <f t="shared" si="324"/>
        <v>12.1</v>
      </c>
      <c r="H464" s="97">
        <v>0.22</v>
      </c>
      <c r="I464" s="98">
        <v>59.89</v>
      </c>
      <c r="J464" s="97">
        <f t="shared" si="380"/>
        <v>2.6619999999999999</v>
      </c>
      <c r="K464" s="98">
        <f t="shared" si="381"/>
        <v>159.42717999999999</v>
      </c>
      <c r="L464" s="98">
        <v>0.5</v>
      </c>
      <c r="M464" s="98">
        <f t="shared" si="377"/>
        <v>6.05</v>
      </c>
      <c r="N464" s="98">
        <v>0</v>
      </c>
      <c r="O464" s="98">
        <f t="shared" si="378"/>
        <v>0</v>
      </c>
      <c r="P464" s="98">
        <f t="shared" si="379"/>
        <v>165.47718</v>
      </c>
    </row>
    <row r="465" spans="1:16" ht="14.1" x14ac:dyDescent="0.3">
      <c r="A465" s="94">
        <f>IF(D465=0,"",1+MAX(A$12:A464))</f>
        <v>366</v>
      </c>
      <c r="B465" s="31"/>
      <c r="C465" s="118" t="s">
        <v>139</v>
      </c>
      <c r="D465" s="28">
        <f>ROUNDUP(D461*1.33,0)</f>
        <v>256</v>
      </c>
      <c r="E465" s="28" t="s">
        <v>70</v>
      </c>
      <c r="F465" s="96">
        <v>0</v>
      </c>
      <c r="G465" s="97">
        <f t="shared" si="324"/>
        <v>256</v>
      </c>
      <c r="H465" s="97">
        <v>2E-3</v>
      </c>
      <c r="I465" s="98">
        <v>59.89</v>
      </c>
      <c r="J465" s="97">
        <f t="shared" si="380"/>
        <v>0.51200000000000001</v>
      </c>
      <c r="K465" s="98">
        <f t="shared" si="381"/>
        <v>30.663679999999999</v>
      </c>
      <c r="L465" s="98">
        <v>0.06</v>
      </c>
      <c r="M465" s="98">
        <f t="shared" si="377"/>
        <v>15.36</v>
      </c>
      <c r="N465" s="98">
        <v>0</v>
      </c>
      <c r="O465" s="98">
        <f t="shared" si="378"/>
        <v>0</v>
      </c>
      <c r="P465" s="98">
        <f t="shared" si="379"/>
        <v>46.023679999999999</v>
      </c>
    </row>
    <row r="466" spans="1:16" ht="14.1" x14ac:dyDescent="0.3">
      <c r="A466" s="94">
        <f>IF(D466=0,"",1+MAX(A$12:A465))</f>
        <v>367</v>
      </c>
      <c r="B466" s="31"/>
      <c r="C466" s="59" t="s">
        <v>309</v>
      </c>
      <c r="D466" s="28">
        <f>D457*4</f>
        <v>48</v>
      </c>
      <c r="E466" s="28" t="s">
        <v>71</v>
      </c>
      <c r="F466" s="96">
        <v>0.1</v>
      </c>
      <c r="G466" s="97">
        <f t="shared" si="324"/>
        <v>52.8</v>
      </c>
      <c r="H466" s="97">
        <v>2.5000000000000001E-2</v>
      </c>
      <c r="I466" s="98">
        <v>59.89</v>
      </c>
      <c r="J466" s="97">
        <f t="shared" si="380"/>
        <v>1.32</v>
      </c>
      <c r="K466" s="98">
        <f t="shared" si="381"/>
        <v>79.0548</v>
      </c>
      <c r="L466" s="98">
        <v>0.5</v>
      </c>
      <c r="M466" s="98">
        <f t="shared" si="377"/>
        <v>26.4</v>
      </c>
      <c r="N466" s="98">
        <v>0</v>
      </c>
      <c r="O466" s="98">
        <f t="shared" si="378"/>
        <v>0</v>
      </c>
      <c r="P466" s="98">
        <f t="shared" si="379"/>
        <v>105.45480000000001</v>
      </c>
    </row>
    <row r="467" spans="1:16" ht="14.1" x14ac:dyDescent="0.3">
      <c r="A467" s="94" t="str">
        <f>IF(D467=0,"",1+MAX(A$12:A466))</f>
        <v/>
      </c>
      <c r="B467" s="31"/>
      <c r="C467" s="59"/>
      <c r="D467" s="28"/>
      <c r="E467" s="28"/>
      <c r="F467" s="96"/>
      <c r="G467" s="97"/>
      <c r="H467" s="97"/>
      <c r="I467" s="98"/>
      <c r="J467" s="97"/>
      <c r="K467" s="98"/>
      <c r="L467" s="98"/>
      <c r="M467" s="98"/>
      <c r="N467" s="98"/>
      <c r="O467" s="98"/>
      <c r="P467" s="98"/>
    </row>
    <row r="468" spans="1:16" ht="14.1" x14ac:dyDescent="0.3">
      <c r="A468" s="94">
        <f>IF(D468=0,"",1+MAX(A$12:A467))</f>
        <v>368</v>
      </c>
      <c r="B468" s="31"/>
      <c r="C468" s="140" t="s">
        <v>349</v>
      </c>
      <c r="D468" s="29">
        <v>23</v>
      </c>
      <c r="E468" s="29" t="s">
        <v>71</v>
      </c>
      <c r="F468" s="96"/>
      <c r="G468" s="97"/>
      <c r="H468" s="97"/>
      <c r="I468" s="98"/>
      <c r="J468" s="97"/>
      <c r="K468" s="98"/>
      <c r="L468" s="98"/>
      <c r="M468" s="98"/>
      <c r="N468" s="98"/>
      <c r="O468" s="98"/>
      <c r="P468" s="98"/>
    </row>
    <row r="469" spans="1:16" ht="14.1" x14ac:dyDescent="0.3">
      <c r="A469" s="94">
        <f>IF(D469=0,"",1+MAX(A$12:A468))</f>
        <v>369</v>
      </c>
      <c r="B469" s="31"/>
      <c r="C469" s="59" t="s">
        <v>345</v>
      </c>
      <c r="D469" s="28">
        <f>(D468/1.33)*14</f>
        <v>242.10526315789474</v>
      </c>
      <c r="E469" s="28" t="s">
        <v>71</v>
      </c>
      <c r="F469" s="96">
        <v>0.1</v>
      </c>
      <c r="G469" s="97">
        <f t="shared" si="324"/>
        <v>266.31578947368422</v>
      </c>
      <c r="H469" s="97">
        <v>4.4999999999999998E-2</v>
      </c>
      <c r="I469" s="98">
        <v>59.89</v>
      </c>
      <c r="J469" s="97">
        <f t="shared" ref="J469:J471" si="382">H469*G469</f>
        <v>11.98421052631579</v>
      </c>
      <c r="K469" s="98">
        <f t="shared" ref="K469:K471" si="383">I469*J469</f>
        <v>717.73436842105264</v>
      </c>
      <c r="L469" s="98">
        <v>3.72</v>
      </c>
      <c r="M469" s="98">
        <f t="shared" ref="M469:M471" si="384">L469*G469</f>
        <v>990.69473684210539</v>
      </c>
      <c r="N469" s="98">
        <v>0</v>
      </c>
      <c r="O469" s="98">
        <f t="shared" ref="O469:O471" si="385">N469*G469</f>
        <v>0</v>
      </c>
      <c r="P469" s="98">
        <f t="shared" ref="P469:P471" si="386">IF(D469="","",(K469+M469+O469))</f>
        <v>1708.4291052631579</v>
      </c>
    </row>
    <row r="470" spans="1:16" ht="14.1" x14ac:dyDescent="0.3">
      <c r="A470" s="94">
        <f>IF(D470=0,"",1+MAX(A$12:A469))</f>
        <v>370</v>
      </c>
      <c r="B470" s="31"/>
      <c r="C470" s="59" t="s">
        <v>346</v>
      </c>
      <c r="D470" s="28">
        <f>D468</f>
        <v>23</v>
      </c>
      <c r="E470" s="28" t="s">
        <v>71</v>
      </c>
      <c r="F470" s="96">
        <v>0.1</v>
      </c>
      <c r="G470" s="97">
        <f t="shared" si="324"/>
        <v>25.3</v>
      </c>
      <c r="H470" s="97">
        <v>4.4999999999999998E-2</v>
      </c>
      <c r="I470" s="98">
        <v>59.89</v>
      </c>
      <c r="J470" s="97">
        <f t="shared" si="382"/>
        <v>1.1385000000000001</v>
      </c>
      <c r="K470" s="98">
        <f t="shared" si="383"/>
        <v>68.184764999999999</v>
      </c>
      <c r="L470" s="98">
        <v>3.72</v>
      </c>
      <c r="M470" s="98">
        <f t="shared" si="384"/>
        <v>94.116000000000014</v>
      </c>
      <c r="N470" s="98">
        <v>0</v>
      </c>
      <c r="O470" s="98">
        <f t="shared" si="385"/>
        <v>0</v>
      </c>
      <c r="P470" s="98">
        <f t="shared" si="386"/>
        <v>162.30076500000001</v>
      </c>
    </row>
    <row r="471" spans="1:16" ht="14.1" x14ac:dyDescent="0.3">
      <c r="A471" s="94">
        <f>IF(D471=0,"",1+MAX(A$12:A470))</f>
        <v>371</v>
      </c>
      <c r="B471" s="31"/>
      <c r="C471" s="59" t="s">
        <v>347</v>
      </c>
      <c r="D471" s="28">
        <f>D468</f>
        <v>23</v>
      </c>
      <c r="E471" s="28" t="s">
        <v>71</v>
      </c>
      <c r="F471" s="96">
        <v>0.1</v>
      </c>
      <c r="G471" s="97">
        <f t="shared" si="324"/>
        <v>25.3</v>
      </c>
      <c r="H471" s="97">
        <v>4.4999999999999998E-2</v>
      </c>
      <c r="I471" s="98">
        <v>59.89</v>
      </c>
      <c r="J471" s="97">
        <f t="shared" si="382"/>
        <v>1.1385000000000001</v>
      </c>
      <c r="K471" s="98">
        <f t="shared" si="383"/>
        <v>68.184764999999999</v>
      </c>
      <c r="L471" s="98">
        <v>3.72</v>
      </c>
      <c r="M471" s="98">
        <f t="shared" si="384"/>
        <v>94.116000000000014</v>
      </c>
      <c r="N471" s="98">
        <v>0</v>
      </c>
      <c r="O471" s="98">
        <f t="shared" si="385"/>
        <v>0</v>
      </c>
      <c r="P471" s="98">
        <f t="shared" si="386"/>
        <v>162.30076500000001</v>
      </c>
    </row>
    <row r="472" spans="1:16" ht="14.1" x14ac:dyDescent="0.3">
      <c r="A472" s="94">
        <f>IF(D472=0,"",1+MAX(A$12:A471))</f>
        <v>372</v>
      </c>
      <c r="B472" s="31"/>
      <c r="C472" s="59" t="s">
        <v>350</v>
      </c>
      <c r="D472" s="28">
        <f>D468*14*2</f>
        <v>644</v>
      </c>
      <c r="E472" s="28" t="s">
        <v>67</v>
      </c>
      <c r="F472" s="96">
        <v>0.1</v>
      </c>
      <c r="G472" s="97">
        <f t="shared" si="324"/>
        <v>708.4</v>
      </c>
      <c r="H472" s="97"/>
      <c r="I472" s="98"/>
      <c r="J472" s="97"/>
      <c r="K472" s="98"/>
      <c r="L472" s="98"/>
      <c r="M472" s="98"/>
      <c r="N472" s="98"/>
      <c r="O472" s="98"/>
      <c r="P472" s="98"/>
    </row>
    <row r="473" spans="1:16" ht="14.1" x14ac:dyDescent="0.3">
      <c r="A473" s="94">
        <f>IF(D473=0,"",1+MAX(A$12:A472))</f>
        <v>373</v>
      </c>
      <c r="B473" s="31"/>
      <c r="C473" s="118" t="s">
        <v>136</v>
      </c>
      <c r="D473" s="28">
        <f>ROUNDUP(D472/32,0)</f>
        <v>21</v>
      </c>
      <c r="E473" s="28" t="s">
        <v>306</v>
      </c>
      <c r="F473" s="96">
        <v>0</v>
      </c>
      <c r="G473" s="97">
        <f t="shared" si="324"/>
        <v>21</v>
      </c>
      <c r="H473" s="97">
        <v>0.48</v>
      </c>
      <c r="I473" s="98">
        <v>59.89</v>
      </c>
      <c r="J473" s="97">
        <f t="shared" ref="J473:J477" si="387">H473*G473</f>
        <v>10.08</v>
      </c>
      <c r="K473" s="98">
        <f t="shared" ref="K473:K477" si="388">I473*J473</f>
        <v>603.69119999999998</v>
      </c>
      <c r="L473" s="98">
        <v>20.38</v>
      </c>
      <c r="M473" s="98">
        <f t="shared" ref="M473:M477" si="389">L473*G473</f>
        <v>427.97999999999996</v>
      </c>
      <c r="N473" s="98">
        <v>0</v>
      </c>
      <c r="O473" s="98">
        <f t="shared" ref="O473:O477" si="390">N473*G473</f>
        <v>0</v>
      </c>
      <c r="P473" s="98">
        <f t="shared" ref="P473:P477" si="391">IF(D473="","",(K473+M473+O473))</f>
        <v>1031.6712</v>
      </c>
    </row>
    <row r="474" spans="1:16" ht="14.1" x14ac:dyDescent="0.3">
      <c r="A474" s="94">
        <f>IF(D474=0,"",1+MAX(A$12:A473))</f>
        <v>374</v>
      </c>
      <c r="B474" s="31"/>
      <c r="C474" s="118" t="s">
        <v>137</v>
      </c>
      <c r="D474" s="28">
        <f>ROUNDUP(D473*24/500,0)</f>
        <v>2</v>
      </c>
      <c r="E474" s="28" t="s">
        <v>307</v>
      </c>
      <c r="F474" s="96">
        <v>0</v>
      </c>
      <c r="G474" s="97">
        <f t="shared" si="324"/>
        <v>2</v>
      </c>
      <c r="H474" s="97">
        <v>5</v>
      </c>
      <c r="I474" s="98">
        <v>59.89</v>
      </c>
      <c r="J474" s="97">
        <f t="shared" si="387"/>
        <v>10</v>
      </c>
      <c r="K474" s="98">
        <f t="shared" si="388"/>
        <v>598.9</v>
      </c>
      <c r="L474" s="98">
        <v>16.25</v>
      </c>
      <c r="M474" s="98">
        <f t="shared" si="389"/>
        <v>32.5</v>
      </c>
      <c r="N474" s="98">
        <v>0</v>
      </c>
      <c r="O474" s="98">
        <f t="shared" si="390"/>
        <v>0</v>
      </c>
      <c r="P474" s="98">
        <f t="shared" si="391"/>
        <v>631.4</v>
      </c>
    </row>
    <row r="475" spans="1:16" ht="14.1" x14ac:dyDescent="0.3">
      <c r="A475" s="94">
        <f>IF(D475=0,"",1+MAX(A$12:A474))</f>
        <v>375</v>
      </c>
      <c r="B475" s="31"/>
      <c r="C475" s="118" t="s">
        <v>138</v>
      </c>
      <c r="D475" s="28">
        <f>ROUNDUP(D472*0.053,0)</f>
        <v>35</v>
      </c>
      <c r="E475" s="28" t="s">
        <v>308</v>
      </c>
      <c r="F475" s="96">
        <v>0.1</v>
      </c>
      <c r="G475" s="97">
        <f t="shared" si="324"/>
        <v>38.5</v>
      </c>
      <c r="H475" s="97">
        <v>0.22</v>
      </c>
      <c r="I475" s="98">
        <v>59.89</v>
      </c>
      <c r="J475" s="97">
        <f t="shared" si="387"/>
        <v>8.4700000000000006</v>
      </c>
      <c r="K475" s="98">
        <f t="shared" si="388"/>
        <v>507.26830000000007</v>
      </c>
      <c r="L475" s="98">
        <v>0.5</v>
      </c>
      <c r="M475" s="98">
        <f t="shared" si="389"/>
        <v>19.25</v>
      </c>
      <c r="N475" s="98">
        <v>0</v>
      </c>
      <c r="O475" s="98">
        <f t="shared" si="390"/>
        <v>0</v>
      </c>
      <c r="P475" s="98">
        <f t="shared" si="391"/>
        <v>526.51830000000007</v>
      </c>
    </row>
    <row r="476" spans="1:16" ht="14.1" x14ac:dyDescent="0.3">
      <c r="A476" s="94">
        <f>IF(D476=0,"",1+MAX(A$12:A475))</f>
        <v>376</v>
      </c>
      <c r="B476" s="31"/>
      <c r="C476" s="118" t="s">
        <v>139</v>
      </c>
      <c r="D476" s="28">
        <f>ROUNDUP(D472*1.33,0)</f>
        <v>857</v>
      </c>
      <c r="E476" s="28" t="s">
        <v>70</v>
      </c>
      <c r="F476" s="96">
        <v>0</v>
      </c>
      <c r="G476" s="97">
        <f t="shared" si="324"/>
        <v>857</v>
      </c>
      <c r="H476" s="97">
        <v>2E-3</v>
      </c>
      <c r="I476" s="98">
        <v>59.89</v>
      </c>
      <c r="J476" s="97">
        <f t="shared" si="387"/>
        <v>1.714</v>
      </c>
      <c r="K476" s="98">
        <f t="shared" si="388"/>
        <v>102.65146</v>
      </c>
      <c r="L476" s="98">
        <v>0.06</v>
      </c>
      <c r="M476" s="98">
        <f t="shared" si="389"/>
        <v>51.419999999999995</v>
      </c>
      <c r="N476" s="98">
        <v>0</v>
      </c>
      <c r="O476" s="98">
        <f t="shared" si="390"/>
        <v>0</v>
      </c>
      <c r="P476" s="98">
        <f t="shared" si="391"/>
        <v>154.07146</v>
      </c>
    </row>
    <row r="477" spans="1:16" ht="14.1" x14ac:dyDescent="0.3">
      <c r="A477" s="94">
        <f>IF(D477=0,"",1+MAX(A$12:A476))</f>
        <v>377</v>
      </c>
      <c r="B477" s="31"/>
      <c r="C477" s="59" t="s">
        <v>309</v>
      </c>
      <c r="D477" s="28">
        <f>D468*4</f>
        <v>92</v>
      </c>
      <c r="E477" s="28" t="s">
        <v>71</v>
      </c>
      <c r="F477" s="96">
        <v>0.1</v>
      </c>
      <c r="G477" s="97">
        <f t="shared" si="324"/>
        <v>101.2</v>
      </c>
      <c r="H477" s="97">
        <v>2.5000000000000001E-2</v>
      </c>
      <c r="I477" s="98">
        <v>59.89</v>
      </c>
      <c r="J477" s="97">
        <f t="shared" si="387"/>
        <v>2.5300000000000002</v>
      </c>
      <c r="K477" s="98">
        <f t="shared" si="388"/>
        <v>151.52170000000001</v>
      </c>
      <c r="L477" s="98">
        <v>0.5</v>
      </c>
      <c r="M477" s="98">
        <f t="shared" si="389"/>
        <v>50.6</v>
      </c>
      <c r="N477" s="98">
        <v>0</v>
      </c>
      <c r="O477" s="98">
        <f t="shared" si="390"/>
        <v>0</v>
      </c>
      <c r="P477" s="98">
        <f t="shared" si="391"/>
        <v>202.1217</v>
      </c>
    </row>
    <row r="478" spans="1:16" ht="14.1" x14ac:dyDescent="0.3">
      <c r="A478" s="94" t="str">
        <f>IF(D478=0,"",1+MAX(A$12:A477))</f>
        <v/>
      </c>
      <c r="B478" s="31"/>
      <c r="C478" s="59"/>
      <c r="D478" s="28"/>
      <c r="E478" s="28"/>
      <c r="F478" s="96"/>
      <c r="G478" s="97"/>
      <c r="H478" s="97"/>
      <c r="I478" s="98"/>
      <c r="J478" s="97"/>
      <c r="K478" s="98"/>
      <c r="L478" s="98"/>
      <c r="M478" s="98"/>
      <c r="N478" s="98"/>
      <c r="O478" s="98"/>
      <c r="P478" s="98"/>
    </row>
    <row r="479" spans="1:16" ht="27.95" x14ac:dyDescent="0.3">
      <c r="A479" s="94">
        <f>IF(D479=0,"",1+MAX(A$12:A478))</f>
        <v>378</v>
      </c>
      <c r="B479" s="31"/>
      <c r="C479" s="140" t="s">
        <v>351</v>
      </c>
      <c r="D479" s="29">
        <v>26</v>
      </c>
      <c r="E479" s="29" t="s">
        <v>71</v>
      </c>
      <c r="F479" s="96"/>
      <c r="G479" s="97"/>
      <c r="H479" s="97"/>
      <c r="I479" s="98"/>
      <c r="J479" s="97"/>
      <c r="K479" s="98"/>
      <c r="L479" s="98"/>
      <c r="M479" s="98"/>
      <c r="N479" s="98"/>
      <c r="O479" s="98"/>
      <c r="P479" s="98"/>
    </row>
    <row r="480" spans="1:16" ht="14.1" x14ac:dyDescent="0.3">
      <c r="A480" s="94">
        <f>IF(D480=0,"",1+MAX(A$12:A479))</f>
        <v>379</v>
      </c>
      <c r="B480" s="31"/>
      <c r="C480" s="59" t="s">
        <v>345</v>
      </c>
      <c r="D480" s="28">
        <f>(D479/1.33)*13.33</f>
        <v>260.58646616541353</v>
      </c>
      <c r="E480" s="28" t="s">
        <v>71</v>
      </c>
      <c r="F480" s="96">
        <v>0.1</v>
      </c>
      <c r="G480" s="97">
        <f t="shared" si="324"/>
        <v>286.64511278195488</v>
      </c>
      <c r="H480" s="97">
        <v>4.4999999999999998E-2</v>
      </c>
      <c r="I480" s="98">
        <v>59.89</v>
      </c>
      <c r="J480" s="97">
        <f t="shared" ref="J480:J482" si="392">H480*G480</f>
        <v>12.899030075187969</v>
      </c>
      <c r="K480" s="98">
        <f t="shared" ref="K480:K482" si="393">I480*J480</f>
        <v>772.52291120300754</v>
      </c>
      <c r="L480" s="98">
        <v>3.72</v>
      </c>
      <c r="M480" s="98">
        <f t="shared" ref="M480:M482" si="394">L480*G480</f>
        <v>1066.3198195488721</v>
      </c>
      <c r="N480" s="98">
        <v>0</v>
      </c>
      <c r="O480" s="98">
        <f t="shared" ref="O480:O482" si="395">N480*G480</f>
        <v>0</v>
      </c>
      <c r="P480" s="98">
        <f t="shared" ref="P480:P482" si="396">IF(D480="","",(K480+M480+O480))</f>
        <v>1838.8427307518796</v>
      </c>
    </row>
    <row r="481" spans="1:16" ht="14.1" x14ac:dyDescent="0.3">
      <c r="A481" s="94">
        <f>IF(D481=0,"",1+MAX(A$12:A480))</f>
        <v>380</v>
      </c>
      <c r="B481" s="31"/>
      <c r="C481" s="59" t="s">
        <v>346</v>
      </c>
      <c r="D481" s="28">
        <f>D479</f>
        <v>26</v>
      </c>
      <c r="E481" s="28" t="s">
        <v>71</v>
      </c>
      <c r="F481" s="96">
        <v>0.1</v>
      </c>
      <c r="G481" s="97">
        <f t="shared" si="324"/>
        <v>28.6</v>
      </c>
      <c r="H481" s="97">
        <v>4.4999999999999998E-2</v>
      </c>
      <c r="I481" s="98">
        <v>59.89</v>
      </c>
      <c r="J481" s="97">
        <f t="shared" si="392"/>
        <v>1.2869999999999999</v>
      </c>
      <c r="K481" s="98">
        <f t="shared" si="393"/>
        <v>77.078429999999997</v>
      </c>
      <c r="L481" s="98">
        <v>3.72</v>
      </c>
      <c r="M481" s="98">
        <f t="shared" si="394"/>
        <v>106.39200000000001</v>
      </c>
      <c r="N481" s="98">
        <v>0</v>
      </c>
      <c r="O481" s="98">
        <f t="shared" si="395"/>
        <v>0</v>
      </c>
      <c r="P481" s="98">
        <f t="shared" si="396"/>
        <v>183.47043000000002</v>
      </c>
    </row>
    <row r="482" spans="1:16" ht="14.1" x14ac:dyDescent="0.3">
      <c r="A482" s="94">
        <f>IF(D482=0,"",1+MAX(A$12:A481))</f>
        <v>381</v>
      </c>
      <c r="B482" s="31"/>
      <c r="C482" s="59" t="s">
        <v>347</v>
      </c>
      <c r="D482" s="28">
        <f>D479</f>
        <v>26</v>
      </c>
      <c r="E482" s="28" t="s">
        <v>71</v>
      </c>
      <c r="F482" s="96">
        <v>0.1</v>
      </c>
      <c r="G482" s="97">
        <f t="shared" si="324"/>
        <v>28.6</v>
      </c>
      <c r="H482" s="97">
        <v>4.4999999999999998E-2</v>
      </c>
      <c r="I482" s="98">
        <v>59.89</v>
      </c>
      <c r="J482" s="97">
        <f t="shared" si="392"/>
        <v>1.2869999999999999</v>
      </c>
      <c r="K482" s="98">
        <f t="shared" si="393"/>
        <v>77.078429999999997</v>
      </c>
      <c r="L482" s="98">
        <v>3.72</v>
      </c>
      <c r="M482" s="98">
        <f t="shared" si="394"/>
        <v>106.39200000000001</v>
      </c>
      <c r="N482" s="98">
        <v>0</v>
      </c>
      <c r="O482" s="98">
        <f t="shared" si="395"/>
        <v>0</v>
      </c>
      <c r="P482" s="98">
        <f t="shared" si="396"/>
        <v>183.47043000000002</v>
      </c>
    </row>
    <row r="483" spans="1:16" ht="14.1" x14ac:dyDescent="0.3">
      <c r="A483" s="94">
        <f>IF(D483=0,"",1+MAX(A$12:A482))</f>
        <v>382</v>
      </c>
      <c r="B483" s="31"/>
      <c r="C483" s="59" t="s">
        <v>352</v>
      </c>
      <c r="D483" s="28">
        <f>D479*13.33</f>
        <v>346.58</v>
      </c>
      <c r="E483" s="28" t="s">
        <v>67</v>
      </c>
      <c r="F483" s="96">
        <v>0.1</v>
      </c>
      <c r="G483" s="97">
        <f t="shared" si="324"/>
        <v>381.238</v>
      </c>
      <c r="H483" s="97"/>
      <c r="I483" s="98"/>
      <c r="J483" s="97"/>
      <c r="K483" s="98"/>
      <c r="L483" s="98"/>
      <c r="M483" s="98"/>
      <c r="N483" s="98"/>
      <c r="O483" s="98"/>
      <c r="P483" s="98"/>
    </row>
    <row r="484" spans="1:16" ht="14.1" x14ac:dyDescent="0.3">
      <c r="A484" s="94">
        <f>IF(D484=0,"",1+MAX(A$12:A483))</f>
        <v>383</v>
      </c>
      <c r="B484" s="31"/>
      <c r="C484" s="118" t="s">
        <v>136</v>
      </c>
      <c r="D484" s="28">
        <f>ROUNDUP(D483/32,0)</f>
        <v>11</v>
      </c>
      <c r="E484" s="28" t="s">
        <v>306</v>
      </c>
      <c r="F484" s="96">
        <v>0</v>
      </c>
      <c r="G484" s="97">
        <f t="shared" si="324"/>
        <v>11</v>
      </c>
      <c r="H484" s="97">
        <v>0.48</v>
      </c>
      <c r="I484" s="98">
        <v>59.89</v>
      </c>
      <c r="J484" s="97">
        <f t="shared" ref="J484:J487" si="397">H484*G484</f>
        <v>5.2799999999999994</v>
      </c>
      <c r="K484" s="98">
        <f t="shared" ref="K484:K487" si="398">I484*J484</f>
        <v>316.21919999999994</v>
      </c>
      <c r="L484" s="98">
        <v>23.98</v>
      </c>
      <c r="M484" s="98">
        <f t="shared" ref="M484:M487" si="399">L484*G484</f>
        <v>263.78000000000003</v>
      </c>
      <c r="N484" s="98">
        <v>0</v>
      </c>
      <c r="O484" s="98">
        <f t="shared" ref="O484:O487" si="400">N484*G484</f>
        <v>0</v>
      </c>
      <c r="P484" s="98">
        <f t="shared" ref="P484:P487" si="401">IF(D484="","",(K484+M484+O484))</f>
        <v>579.99919999999997</v>
      </c>
    </row>
    <row r="485" spans="1:16" ht="14.1" x14ac:dyDescent="0.3">
      <c r="A485" s="94">
        <f>IF(D485=0,"",1+MAX(A$12:A484))</f>
        <v>384</v>
      </c>
      <c r="B485" s="31"/>
      <c r="C485" s="118" t="s">
        <v>137</v>
      </c>
      <c r="D485" s="28">
        <f>ROUNDUP(D484*24/500,0)</f>
        <v>1</v>
      </c>
      <c r="E485" s="28" t="s">
        <v>307</v>
      </c>
      <c r="F485" s="96">
        <v>0</v>
      </c>
      <c r="G485" s="97">
        <f t="shared" ref="G485:G575" si="402">(F485*D485)+D485</f>
        <v>1</v>
      </c>
      <c r="H485" s="97">
        <v>5</v>
      </c>
      <c r="I485" s="98">
        <v>59.89</v>
      </c>
      <c r="J485" s="97">
        <f t="shared" si="397"/>
        <v>5</v>
      </c>
      <c r="K485" s="98">
        <f t="shared" si="398"/>
        <v>299.45</v>
      </c>
      <c r="L485" s="98">
        <v>16.25</v>
      </c>
      <c r="M485" s="98">
        <f t="shared" si="399"/>
        <v>16.25</v>
      </c>
      <c r="N485" s="98">
        <v>0</v>
      </c>
      <c r="O485" s="98">
        <f t="shared" si="400"/>
        <v>0</v>
      </c>
      <c r="P485" s="98">
        <f t="shared" si="401"/>
        <v>315.7</v>
      </c>
    </row>
    <row r="486" spans="1:16" ht="14.1" x14ac:dyDescent="0.3">
      <c r="A486" s="94">
        <f>IF(D486=0,"",1+MAX(A$12:A485))</f>
        <v>385</v>
      </c>
      <c r="B486" s="31"/>
      <c r="C486" s="118" t="s">
        <v>138</v>
      </c>
      <c r="D486" s="28">
        <f>ROUNDUP(D483*0.053,0)</f>
        <v>19</v>
      </c>
      <c r="E486" s="28" t="s">
        <v>308</v>
      </c>
      <c r="F486" s="96">
        <v>0.1</v>
      </c>
      <c r="G486" s="97">
        <f t="shared" si="402"/>
        <v>20.9</v>
      </c>
      <c r="H486" s="97">
        <v>0.22</v>
      </c>
      <c r="I486" s="98">
        <v>59.89</v>
      </c>
      <c r="J486" s="97">
        <f t="shared" si="397"/>
        <v>4.5979999999999999</v>
      </c>
      <c r="K486" s="98">
        <f t="shared" si="398"/>
        <v>275.37421999999998</v>
      </c>
      <c r="L486" s="98">
        <v>0.5</v>
      </c>
      <c r="M486" s="98">
        <f t="shared" si="399"/>
        <v>10.45</v>
      </c>
      <c r="N486" s="98">
        <v>0</v>
      </c>
      <c r="O486" s="98">
        <f t="shared" si="400"/>
        <v>0</v>
      </c>
      <c r="P486" s="98">
        <f t="shared" si="401"/>
        <v>285.82421999999997</v>
      </c>
    </row>
    <row r="487" spans="1:16" ht="14.1" x14ac:dyDescent="0.3">
      <c r="A487" s="94">
        <f>IF(D487=0,"",1+MAX(A$12:A486))</f>
        <v>386</v>
      </c>
      <c r="B487" s="31"/>
      <c r="C487" s="118" t="s">
        <v>139</v>
      </c>
      <c r="D487" s="28">
        <f>ROUNDUP(D483*1.33,0)</f>
        <v>461</v>
      </c>
      <c r="E487" s="28" t="s">
        <v>70</v>
      </c>
      <c r="F487" s="96">
        <v>0</v>
      </c>
      <c r="G487" s="97">
        <f t="shared" si="402"/>
        <v>461</v>
      </c>
      <c r="H487" s="97">
        <v>2E-3</v>
      </c>
      <c r="I487" s="98">
        <v>59.89</v>
      </c>
      <c r="J487" s="97">
        <f t="shared" si="397"/>
        <v>0.92200000000000004</v>
      </c>
      <c r="K487" s="98">
        <f t="shared" si="398"/>
        <v>55.218580000000003</v>
      </c>
      <c r="L487" s="98">
        <v>0.06</v>
      </c>
      <c r="M487" s="98">
        <f t="shared" si="399"/>
        <v>27.66</v>
      </c>
      <c r="N487" s="98">
        <v>0</v>
      </c>
      <c r="O487" s="98">
        <f t="shared" si="400"/>
        <v>0</v>
      </c>
      <c r="P487" s="98">
        <f t="shared" si="401"/>
        <v>82.878579999999999</v>
      </c>
    </row>
    <row r="488" spans="1:16" ht="14.1" x14ac:dyDescent="0.3">
      <c r="A488" s="94">
        <f>IF(D488=0,"",1+MAX(A$12:A487))</f>
        <v>387</v>
      </c>
      <c r="B488" s="31"/>
      <c r="C488" s="59" t="s">
        <v>353</v>
      </c>
      <c r="D488" s="28">
        <f>D479*13.33</f>
        <v>346.58</v>
      </c>
      <c r="E488" s="28" t="s">
        <v>67</v>
      </c>
      <c r="F488" s="96">
        <v>0.1</v>
      </c>
      <c r="G488" s="97">
        <f t="shared" si="402"/>
        <v>381.238</v>
      </c>
      <c r="H488" s="97"/>
      <c r="I488" s="98"/>
      <c r="J488" s="97"/>
      <c r="K488" s="98"/>
      <c r="L488" s="98"/>
      <c r="M488" s="98"/>
      <c r="N488" s="98"/>
      <c r="O488" s="98"/>
      <c r="P488" s="98"/>
    </row>
    <row r="489" spans="1:16" ht="14.1" x14ac:dyDescent="0.3">
      <c r="A489" s="94">
        <f>IF(D489=0,"",1+MAX(A$12:A488))</f>
        <v>388</v>
      </c>
      <c r="B489" s="31"/>
      <c r="C489" s="118" t="s">
        <v>136</v>
      </c>
      <c r="D489" s="28">
        <f>ROUNDUP(D488/32,0)</f>
        <v>11</v>
      </c>
      <c r="E489" s="28" t="s">
        <v>306</v>
      </c>
      <c r="F489" s="96">
        <v>0</v>
      </c>
      <c r="G489" s="97">
        <f t="shared" si="402"/>
        <v>11</v>
      </c>
      <c r="H489" s="97">
        <v>0.48</v>
      </c>
      <c r="I489" s="98">
        <v>59.89</v>
      </c>
      <c r="J489" s="97">
        <f t="shared" ref="J489:J493" si="403">H489*G489</f>
        <v>5.2799999999999994</v>
      </c>
      <c r="K489" s="98">
        <f t="shared" ref="K489:K493" si="404">I489*J489</f>
        <v>316.21919999999994</v>
      </c>
      <c r="L489" s="98">
        <v>20.38</v>
      </c>
      <c r="M489" s="98">
        <f t="shared" ref="M489:M493" si="405">L489*G489</f>
        <v>224.17999999999998</v>
      </c>
      <c r="N489" s="98">
        <v>0</v>
      </c>
      <c r="O489" s="98">
        <f t="shared" ref="O489:O493" si="406">N489*G489</f>
        <v>0</v>
      </c>
      <c r="P489" s="98">
        <f t="shared" ref="P489:P493" si="407">IF(D489="","",(K489+M489+O489))</f>
        <v>540.39919999999995</v>
      </c>
    </row>
    <row r="490" spans="1:16" ht="14.1" x14ac:dyDescent="0.3">
      <c r="A490" s="94">
        <f>IF(D490=0,"",1+MAX(A$12:A489))</f>
        <v>389</v>
      </c>
      <c r="B490" s="31"/>
      <c r="C490" s="118" t="s">
        <v>137</v>
      </c>
      <c r="D490" s="28">
        <f>ROUNDUP(D489*24/500,0)</f>
        <v>1</v>
      </c>
      <c r="E490" s="28" t="s">
        <v>307</v>
      </c>
      <c r="F490" s="96">
        <v>0</v>
      </c>
      <c r="G490" s="97">
        <f t="shared" si="402"/>
        <v>1</v>
      </c>
      <c r="H490" s="97">
        <v>5</v>
      </c>
      <c r="I490" s="98">
        <v>59.89</v>
      </c>
      <c r="J490" s="97">
        <f t="shared" si="403"/>
        <v>5</v>
      </c>
      <c r="K490" s="98">
        <f t="shared" si="404"/>
        <v>299.45</v>
      </c>
      <c r="L490" s="98">
        <v>16.25</v>
      </c>
      <c r="M490" s="98">
        <f t="shared" si="405"/>
        <v>16.25</v>
      </c>
      <c r="N490" s="98">
        <v>0</v>
      </c>
      <c r="O490" s="98">
        <f t="shared" si="406"/>
        <v>0</v>
      </c>
      <c r="P490" s="98">
        <f t="shared" si="407"/>
        <v>315.7</v>
      </c>
    </row>
    <row r="491" spans="1:16" ht="14.1" x14ac:dyDescent="0.3">
      <c r="A491" s="94">
        <f>IF(D491=0,"",1+MAX(A$12:A490))</f>
        <v>390</v>
      </c>
      <c r="B491" s="31"/>
      <c r="C491" s="118" t="s">
        <v>138</v>
      </c>
      <c r="D491" s="28">
        <f>ROUNDUP(D488*0.053,0)</f>
        <v>19</v>
      </c>
      <c r="E491" s="28" t="s">
        <v>308</v>
      </c>
      <c r="F491" s="96">
        <v>0.1</v>
      </c>
      <c r="G491" s="97">
        <f t="shared" si="402"/>
        <v>20.9</v>
      </c>
      <c r="H491" s="97">
        <v>0.22</v>
      </c>
      <c r="I491" s="98">
        <v>59.89</v>
      </c>
      <c r="J491" s="97">
        <f t="shared" si="403"/>
        <v>4.5979999999999999</v>
      </c>
      <c r="K491" s="98">
        <f t="shared" si="404"/>
        <v>275.37421999999998</v>
      </c>
      <c r="L491" s="98">
        <v>0.5</v>
      </c>
      <c r="M491" s="98">
        <f t="shared" si="405"/>
        <v>10.45</v>
      </c>
      <c r="N491" s="98">
        <v>0</v>
      </c>
      <c r="O491" s="98">
        <f t="shared" si="406"/>
        <v>0</v>
      </c>
      <c r="P491" s="98">
        <f t="shared" si="407"/>
        <v>285.82421999999997</v>
      </c>
    </row>
    <row r="492" spans="1:16" ht="14.1" x14ac:dyDescent="0.3">
      <c r="A492" s="94">
        <f>IF(D492=0,"",1+MAX(A$12:A491))</f>
        <v>391</v>
      </c>
      <c r="B492" s="31"/>
      <c r="C492" s="118" t="s">
        <v>139</v>
      </c>
      <c r="D492" s="28">
        <f>ROUNDUP(D488*1.33,0)</f>
        <v>461</v>
      </c>
      <c r="E492" s="28" t="s">
        <v>70</v>
      </c>
      <c r="F492" s="96">
        <v>0</v>
      </c>
      <c r="G492" s="97">
        <f t="shared" si="402"/>
        <v>461</v>
      </c>
      <c r="H492" s="97">
        <v>2E-3</v>
      </c>
      <c r="I492" s="98">
        <v>59.89</v>
      </c>
      <c r="J492" s="97">
        <f t="shared" si="403"/>
        <v>0.92200000000000004</v>
      </c>
      <c r="K492" s="98">
        <f t="shared" si="404"/>
        <v>55.218580000000003</v>
      </c>
      <c r="L492" s="98">
        <v>0.06</v>
      </c>
      <c r="M492" s="98">
        <f t="shared" si="405"/>
        <v>27.66</v>
      </c>
      <c r="N492" s="98">
        <v>0</v>
      </c>
      <c r="O492" s="98">
        <f t="shared" si="406"/>
        <v>0</v>
      </c>
      <c r="P492" s="98">
        <f t="shared" si="407"/>
        <v>82.878579999999999</v>
      </c>
    </row>
    <row r="493" spans="1:16" ht="14.1" x14ac:dyDescent="0.3">
      <c r="A493" s="94">
        <f>IF(D493=0,"",1+MAX(A$12:A492))</f>
        <v>392</v>
      </c>
      <c r="B493" s="31"/>
      <c r="C493" s="59" t="s">
        <v>309</v>
      </c>
      <c r="D493" s="28">
        <f>D479*4</f>
        <v>104</v>
      </c>
      <c r="E493" s="28" t="s">
        <v>71</v>
      </c>
      <c r="F493" s="96">
        <v>0.1</v>
      </c>
      <c r="G493" s="97">
        <f t="shared" si="402"/>
        <v>114.4</v>
      </c>
      <c r="H493" s="97">
        <v>2.5000000000000001E-2</v>
      </c>
      <c r="I493" s="98">
        <v>59.89</v>
      </c>
      <c r="J493" s="97">
        <f t="shared" si="403"/>
        <v>2.8600000000000003</v>
      </c>
      <c r="K493" s="98">
        <f t="shared" si="404"/>
        <v>171.28540000000001</v>
      </c>
      <c r="L493" s="98">
        <v>0.5</v>
      </c>
      <c r="M493" s="98">
        <f t="shared" si="405"/>
        <v>57.2</v>
      </c>
      <c r="N493" s="98">
        <v>0</v>
      </c>
      <c r="O493" s="98">
        <f t="shared" si="406"/>
        <v>0</v>
      </c>
      <c r="P493" s="98">
        <f t="shared" si="407"/>
        <v>228.48540000000003</v>
      </c>
    </row>
    <row r="494" spans="1:16" ht="14.1" x14ac:dyDescent="0.3">
      <c r="A494" s="94" t="str">
        <f>IF(D494=0,"",1+MAX(A$12:A493))</f>
        <v/>
      </c>
      <c r="B494" s="31"/>
      <c r="C494" s="59"/>
      <c r="D494" s="28"/>
      <c r="E494" s="28"/>
      <c r="F494" s="96"/>
      <c r="G494" s="97"/>
      <c r="H494" s="97"/>
      <c r="I494" s="98"/>
      <c r="J494" s="97"/>
      <c r="K494" s="98"/>
      <c r="L494" s="98"/>
      <c r="M494" s="98"/>
      <c r="N494" s="98"/>
      <c r="O494" s="98"/>
      <c r="P494" s="98"/>
    </row>
    <row r="495" spans="1:16" ht="27.95" x14ac:dyDescent="0.3">
      <c r="A495" s="94">
        <f>IF(D495=0,"",1+MAX(A$12:A494))</f>
        <v>393</v>
      </c>
      <c r="B495" s="31"/>
      <c r="C495" s="140" t="s">
        <v>351</v>
      </c>
      <c r="D495" s="29">
        <v>19</v>
      </c>
      <c r="E495" s="29" t="s">
        <v>71</v>
      </c>
      <c r="F495" s="96"/>
      <c r="G495" s="97"/>
      <c r="H495" s="97"/>
      <c r="I495" s="98"/>
      <c r="J495" s="97"/>
      <c r="K495" s="98"/>
      <c r="L495" s="98"/>
      <c r="M495" s="98"/>
      <c r="N495" s="98"/>
      <c r="O495" s="98"/>
      <c r="P495" s="98"/>
    </row>
    <row r="496" spans="1:16" ht="14.1" x14ac:dyDescent="0.3">
      <c r="A496" s="94">
        <f>IF(D496=0,"",1+MAX(A$12:A495))</f>
        <v>394</v>
      </c>
      <c r="B496" s="31"/>
      <c r="C496" s="59" t="s">
        <v>345</v>
      </c>
      <c r="D496" s="28">
        <f>(D495/1.33)*13.33</f>
        <v>190.42857142857142</v>
      </c>
      <c r="E496" s="28" t="s">
        <v>71</v>
      </c>
      <c r="F496" s="96">
        <v>0.1</v>
      </c>
      <c r="G496" s="97">
        <f t="shared" si="402"/>
        <v>209.47142857142856</v>
      </c>
      <c r="H496" s="97">
        <v>4.4999999999999998E-2</v>
      </c>
      <c r="I496" s="98">
        <v>59.89</v>
      </c>
      <c r="J496" s="97">
        <f t="shared" ref="J496:J498" si="408">H496*G496</f>
        <v>9.4262142857142841</v>
      </c>
      <c r="K496" s="98">
        <f t="shared" ref="K496:K498" si="409">I496*J496</f>
        <v>564.53597357142849</v>
      </c>
      <c r="L496" s="98">
        <v>3.72</v>
      </c>
      <c r="M496" s="98">
        <f t="shared" ref="M496:M498" si="410">L496*G496</f>
        <v>779.23371428571431</v>
      </c>
      <c r="N496" s="98">
        <v>0</v>
      </c>
      <c r="O496" s="98">
        <f t="shared" ref="O496:O498" si="411">N496*G496</f>
        <v>0</v>
      </c>
      <c r="P496" s="98">
        <f t="shared" ref="P496:P498" si="412">IF(D496="","",(K496+M496+O496))</f>
        <v>1343.7696878571428</v>
      </c>
    </row>
    <row r="497" spans="1:16" ht="14.1" x14ac:dyDescent="0.3">
      <c r="A497" s="94">
        <f>IF(D497=0,"",1+MAX(A$12:A496))</f>
        <v>395</v>
      </c>
      <c r="B497" s="31"/>
      <c r="C497" s="59" t="s">
        <v>346</v>
      </c>
      <c r="D497" s="28">
        <f>D495</f>
        <v>19</v>
      </c>
      <c r="E497" s="28" t="s">
        <v>71</v>
      </c>
      <c r="F497" s="96">
        <v>0.1</v>
      </c>
      <c r="G497" s="97">
        <f t="shared" si="402"/>
        <v>20.9</v>
      </c>
      <c r="H497" s="97">
        <v>4.4999999999999998E-2</v>
      </c>
      <c r="I497" s="98">
        <v>59.89</v>
      </c>
      <c r="J497" s="97">
        <f t="shared" si="408"/>
        <v>0.94049999999999989</v>
      </c>
      <c r="K497" s="98">
        <f t="shared" si="409"/>
        <v>56.326544999999996</v>
      </c>
      <c r="L497" s="98">
        <v>3.72</v>
      </c>
      <c r="M497" s="98">
        <f t="shared" si="410"/>
        <v>77.748000000000005</v>
      </c>
      <c r="N497" s="98">
        <v>0</v>
      </c>
      <c r="O497" s="98">
        <f t="shared" si="411"/>
        <v>0</v>
      </c>
      <c r="P497" s="98">
        <f t="shared" si="412"/>
        <v>134.074545</v>
      </c>
    </row>
    <row r="498" spans="1:16" ht="14.1" x14ac:dyDescent="0.3">
      <c r="A498" s="94">
        <f>IF(D498=0,"",1+MAX(A$12:A497))</f>
        <v>396</v>
      </c>
      <c r="B498" s="31"/>
      <c r="C498" s="59" t="s">
        <v>347</v>
      </c>
      <c r="D498" s="28">
        <f>D495</f>
        <v>19</v>
      </c>
      <c r="E498" s="28" t="s">
        <v>71</v>
      </c>
      <c r="F498" s="96">
        <v>0.1</v>
      </c>
      <c r="G498" s="97">
        <f t="shared" si="402"/>
        <v>20.9</v>
      </c>
      <c r="H498" s="97">
        <v>4.4999999999999998E-2</v>
      </c>
      <c r="I498" s="98">
        <v>59.89</v>
      </c>
      <c r="J498" s="97">
        <f t="shared" si="408"/>
        <v>0.94049999999999989</v>
      </c>
      <c r="K498" s="98">
        <f t="shared" si="409"/>
        <v>56.326544999999996</v>
      </c>
      <c r="L498" s="98">
        <v>3.72</v>
      </c>
      <c r="M498" s="98">
        <f t="shared" si="410"/>
        <v>77.748000000000005</v>
      </c>
      <c r="N498" s="98">
        <v>0</v>
      </c>
      <c r="O498" s="98">
        <f t="shared" si="411"/>
        <v>0</v>
      </c>
      <c r="P498" s="98">
        <f t="shared" si="412"/>
        <v>134.074545</v>
      </c>
    </row>
    <row r="499" spans="1:16" ht="27.95" x14ac:dyDescent="0.3">
      <c r="A499" s="94">
        <f>IF(D499=0,"",1+MAX(A$12:A498))</f>
        <v>397</v>
      </c>
      <c r="B499" s="31"/>
      <c r="C499" s="59" t="s">
        <v>354</v>
      </c>
      <c r="D499" s="28">
        <f>D495*14*2</f>
        <v>532</v>
      </c>
      <c r="E499" s="28" t="s">
        <v>67</v>
      </c>
      <c r="F499" s="96">
        <v>0.1</v>
      </c>
      <c r="G499" s="97">
        <f t="shared" si="402"/>
        <v>585.20000000000005</v>
      </c>
      <c r="H499" s="97"/>
      <c r="I499" s="98"/>
      <c r="J499" s="97"/>
      <c r="K499" s="98"/>
      <c r="L499" s="98"/>
      <c r="M499" s="98"/>
      <c r="N499" s="98"/>
      <c r="O499" s="98"/>
      <c r="P499" s="98"/>
    </row>
    <row r="500" spans="1:16" ht="14.1" x14ac:dyDescent="0.3">
      <c r="A500" s="94">
        <f>IF(D500=0,"",1+MAX(A$12:A499))</f>
        <v>398</v>
      </c>
      <c r="B500" s="31"/>
      <c r="C500" s="118" t="s">
        <v>136</v>
      </c>
      <c r="D500" s="28">
        <f>ROUNDUP(D499/32,0)</f>
        <v>17</v>
      </c>
      <c r="E500" s="28" t="s">
        <v>306</v>
      </c>
      <c r="F500" s="96">
        <v>0</v>
      </c>
      <c r="G500" s="97">
        <f t="shared" si="402"/>
        <v>17</v>
      </c>
      <c r="H500" s="97">
        <v>0.48</v>
      </c>
      <c r="I500" s="98">
        <v>59.89</v>
      </c>
      <c r="J500" s="97">
        <f t="shared" ref="J500:J504" si="413">H500*G500</f>
        <v>8.16</v>
      </c>
      <c r="K500" s="98">
        <f t="shared" ref="K500:K504" si="414">I500*J500</f>
        <v>488.70240000000001</v>
      </c>
      <c r="L500" s="98">
        <v>26.46</v>
      </c>
      <c r="M500" s="98">
        <f t="shared" ref="M500:M504" si="415">L500*G500</f>
        <v>449.82</v>
      </c>
      <c r="N500" s="98">
        <v>0</v>
      </c>
      <c r="O500" s="98">
        <f t="shared" ref="O500:O504" si="416">N500*G500</f>
        <v>0</v>
      </c>
      <c r="P500" s="98">
        <f t="shared" ref="P500:P504" si="417">IF(D500="","",(K500+M500+O500))</f>
        <v>938.52240000000006</v>
      </c>
    </row>
    <row r="501" spans="1:16" ht="14.1" x14ac:dyDescent="0.3">
      <c r="A501" s="94">
        <f>IF(D501=0,"",1+MAX(A$12:A500))</f>
        <v>399</v>
      </c>
      <c r="B501" s="31"/>
      <c r="C501" s="118" t="s">
        <v>137</v>
      </c>
      <c r="D501" s="28">
        <f>ROUNDUP(D500*24/500,0)</f>
        <v>1</v>
      </c>
      <c r="E501" s="28" t="s">
        <v>307</v>
      </c>
      <c r="F501" s="96">
        <v>0</v>
      </c>
      <c r="G501" s="97">
        <f t="shared" si="402"/>
        <v>1</v>
      </c>
      <c r="H501" s="97">
        <v>5</v>
      </c>
      <c r="I501" s="98">
        <v>59.89</v>
      </c>
      <c r="J501" s="97">
        <f t="shared" si="413"/>
        <v>5</v>
      </c>
      <c r="K501" s="98">
        <f t="shared" si="414"/>
        <v>299.45</v>
      </c>
      <c r="L501" s="98">
        <v>16.25</v>
      </c>
      <c r="M501" s="98">
        <f t="shared" si="415"/>
        <v>16.25</v>
      </c>
      <c r="N501" s="98">
        <v>0</v>
      </c>
      <c r="O501" s="98">
        <f t="shared" si="416"/>
        <v>0</v>
      </c>
      <c r="P501" s="98">
        <f t="shared" si="417"/>
        <v>315.7</v>
      </c>
    </row>
    <row r="502" spans="1:16" ht="14.1" x14ac:dyDescent="0.3">
      <c r="A502" s="94">
        <f>IF(D502=0,"",1+MAX(A$12:A501))</f>
        <v>400</v>
      </c>
      <c r="B502" s="31"/>
      <c r="C502" s="118" t="s">
        <v>138</v>
      </c>
      <c r="D502" s="28">
        <f>ROUNDUP(D499*0.053,0)</f>
        <v>29</v>
      </c>
      <c r="E502" s="28" t="s">
        <v>308</v>
      </c>
      <c r="F502" s="96">
        <v>0.1</v>
      </c>
      <c r="G502" s="97">
        <f t="shared" si="402"/>
        <v>31.9</v>
      </c>
      <c r="H502" s="97">
        <v>0.22</v>
      </c>
      <c r="I502" s="98">
        <v>59.89</v>
      </c>
      <c r="J502" s="97">
        <f t="shared" si="413"/>
        <v>7.0179999999999998</v>
      </c>
      <c r="K502" s="98">
        <f t="shared" si="414"/>
        <v>420.30802</v>
      </c>
      <c r="L502" s="98">
        <v>0.5</v>
      </c>
      <c r="M502" s="98">
        <f t="shared" si="415"/>
        <v>15.95</v>
      </c>
      <c r="N502" s="98">
        <v>0</v>
      </c>
      <c r="O502" s="98">
        <f t="shared" si="416"/>
        <v>0</v>
      </c>
      <c r="P502" s="98">
        <f t="shared" si="417"/>
        <v>436.25801999999999</v>
      </c>
    </row>
    <row r="503" spans="1:16" ht="14.1" x14ac:dyDescent="0.3">
      <c r="A503" s="94">
        <f>IF(D503=0,"",1+MAX(A$12:A502))</f>
        <v>401</v>
      </c>
      <c r="B503" s="31"/>
      <c r="C503" s="118" t="s">
        <v>139</v>
      </c>
      <c r="D503" s="28">
        <f>ROUNDUP(D499*1.33,0)</f>
        <v>708</v>
      </c>
      <c r="E503" s="28" t="s">
        <v>70</v>
      </c>
      <c r="F503" s="96">
        <v>0</v>
      </c>
      <c r="G503" s="97">
        <f t="shared" si="402"/>
        <v>708</v>
      </c>
      <c r="H503" s="97">
        <v>2E-3</v>
      </c>
      <c r="I503" s="98">
        <v>59.89</v>
      </c>
      <c r="J503" s="97">
        <f t="shared" si="413"/>
        <v>1.4159999999999999</v>
      </c>
      <c r="K503" s="98">
        <f t="shared" si="414"/>
        <v>84.804239999999993</v>
      </c>
      <c r="L503" s="98">
        <v>0.06</v>
      </c>
      <c r="M503" s="98">
        <f t="shared" si="415"/>
        <v>42.48</v>
      </c>
      <c r="N503" s="98">
        <v>0</v>
      </c>
      <c r="O503" s="98">
        <f t="shared" si="416"/>
        <v>0</v>
      </c>
      <c r="P503" s="98">
        <f t="shared" si="417"/>
        <v>127.28423999999998</v>
      </c>
    </row>
    <row r="504" spans="1:16" ht="14.1" x14ac:dyDescent="0.3">
      <c r="A504" s="94">
        <f>IF(D504=0,"",1+MAX(A$12:A503))</f>
        <v>402</v>
      </c>
      <c r="B504" s="31"/>
      <c r="C504" s="59" t="s">
        <v>309</v>
      </c>
      <c r="D504" s="28">
        <f>D495*4</f>
        <v>76</v>
      </c>
      <c r="E504" s="28" t="s">
        <v>71</v>
      </c>
      <c r="F504" s="96">
        <v>0.1</v>
      </c>
      <c r="G504" s="97">
        <f t="shared" si="402"/>
        <v>83.6</v>
      </c>
      <c r="H504" s="97">
        <v>2.5000000000000001E-2</v>
      </c>
      <c r="I504" s="98">
        <v>59.89</v>
      </c>
      <c r="J504" s="97">
        <f t="shared" si="413"/>
        <v>2.09</v>
      </c>
      <c r="K504" s="98">
        <f t="shared" si="414"/>
        <v>125.17009999999999</v>
      </c>
      <c r="L504" s="98">
        <v>0.5</v>
      </c>
      <c r="M504" s="98">
        <f t="shared" si="415"/>
        <v>41.8</v>
      </c>
      <c r="N504" s="98">
        <v>0</v>
      </c>
      <c r="O504" s="98">
        <f t="shared" si="416"/>
        <v>0</v>
      </c>
      <c r="P504" s="98">
        <f t="shared" si="417"/>
        <v>166.9701</v>
      </c>
    </row>
    <row r="505" spans="1:16" ht="14.1" x14ac:dyDescent="0.3">
      <c r="A505" s="94" t="str">
        <f>IF(D505=0,"",1+MAX(A$12:A504))</f>
        <v/>
      </c>
      <c r="B505" s="31"/>
      <c r="C505" s="59"/>
      <c r="D505" s="28"/>
      <c r="E505" s="28"/>
      <c r="F505" s="96"/>
      <c r="G505" s="97"/>
      <c r="H505" s="97"/>
      <c r="I505" s="98"/>
      <c r="J505" s="97"/>
      <c r="K505" s="98"/>
      <c r="L505" s="98"/>
      <c r="M505" s="98"/>
      <c r="N505" s="98"/>
      <c r="O505" s="98"/>
      <c r="P505" s="98"/>
    </row>
    <row r="506" spans="1:16" ht="27.95" x14ac:dyDescent="0.3">
      <c r="A506" s="94">
        <f>IF(D506=0,"",1+MAX(A$12:A505))</f>
        <v>403</v>
      </c>
      <c r="B506" s="31"/>
      <c r="C506" s="140" t="s">
        <v>355</v>
      </c>
      <c r="D506" s="29">
        <v>5</v>
      </c>
      <c r="E506" s="29" t="s">
        <v>71</v>
      </c>
      <c r="F506" s="96"/>
      <c r="G506" s="97"/>
      <c r="H506" s="97"/>
      <c r="I506" s="98"/>
      <c r="J506" s="97"/>
      <c r="K506" s="98"/>
      <c r="L506" s="98"/>
      <c r="M506" s="98"/>
      <c r="N506" s="98"/>
      <c r="O506" s="98"/>
      <c r="P506" s="98"/>
    </row>
    <row r="507" spans="1:16" ht="14.1" x14ac:dyDescent="0.3">
      <c r="A507" s="94">
        <f>IF(D507=0,"",1+MAX(A$12:A506))</f>
        <v>404</v>
      </c>
      <c r="B507" s="31"/>
      <c r="C507" s="59" t="s">
        <v>345</v>
      </c>
      <c r="D507" s="28">
        <f>(D506/1.33)*14</f>
        <v>52.631578947368425</v>
      </c>
      <c r="E507" s="28" t="s">
        <v>71</v>
      </c>
      <c r="F507" s="96">
        <v>0.1</v>
      </c>
      <c r="G507" s="97">
        <f t="shared" si="402"/>
        <v>57.894736842105267</v>
      </c>
      <c r="H507" s="97">
        <v>4.4999999999999998E-2</v>
      </c>
      <c r="I507" s="98">
        <v>59.89</v>
      </c>
      <c r="J507" s="97">
        <f t="shared" ref="J507:J509" si="418">H507*G507</f>
        <v>2.6052631578947367</v>
      </c>
      <c r="K507" s="98">
        <f t="shared" ref="K507:K509" si="419">I507*J507</f>
        <v>156.02921052631578</v>
      </c>
      <c r="L507" s="98">
        <v>3.72</v>
      </c>
      <c r="M507" s="98">
        <f t="shared" ref="M507:M509" si="420">L507*G507</f>
        <v>215.36842105263162</v>
      </c>
      <c r="N507" s="98">
        <v>0</v>
      </c>
      <c r="O507" s="98">
        <f t="shared" ref="O507:O509" si="421">N507*G507</f>
        <v>0</v>
      </c>
      <c r="P507" s="98">
        <f t="shared" ref="P507:P509" si="422">IF(D507="","",(K507+M507+O507))</f>
        <v>371.39763157894743</v>
      </c>
    </row>
    <row r="508" spans="1:16" ht="14.1" x14ac:dyDescent="0.3">
      <c r="A508" s="94">
        <f>IF(D508=0,"",1+MAX(A$12:A507))</f>
        <v>405</v>
      </c>
      <c r="B508" s="31"/>
      <c r="C508" s="59" t="s">
        <v>346</v>
      </c>
      <c r="D508" s="28">
        <f>D507</f>
        <v>52.631578947368425</v>
      </c>
      <c r="E508" s="28" t="s">
        <v>71</v>
      </c>
      <c r="F508" s="96">
        <v>0.1</v>
      </c>
      <c r="G508" s="97">
        <f t="shared" si="402"/>
        <v>57.894736842105267</v>
      </c>
      <c r="H508" s="97">
        <v>4.4999999999999998E-2</v>
      </c>
      <c r="I508" s="98">
        <v>59.89</v>
      </c>
      <c r="J508" s="97">
        <f t="shared" si="418"/>
        <v>2.6052631578947367</v>
      </c>
      <c r="K508" s="98">
        <f t="shared" si="419"/>
        <v>156.02921052631578</v>
      </c>
      <c r="L508" s="98">
        <v>3.72</v>
      </c>
      <c r="M508" s="98">
        <f t="shared" si="420"/>
        <v>215.36842105263162</v>
      </c>
      <c r="N508" s="98">
        <v>0</v>
      </c>
      <c r="O508" s="98">
        <f t="shared" si="421"/>
        <v>0</v>
      </c>
      <c r="P508" s="98">
        <f t="shared" si="422"/>
        <v>371.39763157894743</v>
      </c>
    </row>
    <row r="509" spans="1:16" ht="14.1" x14ac:dyDescent="0.3">
      <c r="A509" s="94">
        <f>IF(D509=0,"",1+MAX(A$12:A508))</f>
        <v>406</v>
      </c>
      <c r="B509" s="31"/>
      <c r="C509" s="59" t="s">
        <v>347</v>
      </c>
      <c r="D509" s="28">
        <f>D507</f>
        <v>52.631578947368425</v>
      </c>
      <c r="E509" s="28" t="s">
        <v>71</v>
      </c>
      <c r="F509" s="96">
        <v>0.1</v>
      </c>
      <c r="G509" s="97">
        <f t="shared" si="402"/>
        <v>57.894736842105267</v>
      </c>
      <c r="H509" s="97">
        <v>4.4999999999999998E-2</v>
      </c>
      <c r="I509" s="98">
        <v>59.89</v>
      </c>
      <c r="J509" s="97">
        <f t="shared" si="418"/>
        <v>2.6052631578947367</v>
      </c>
      <c r="K509" s="98">
        <f t="shared" si="419"/>
        <v>156.02921052631578</v>
      </c>
      <c r="L509" s="98">
        <v>3.72</v>
      </c>
      <c r="M509" s="98">
        <f t="shared" si="420"/>
        <v>215.36842105263162</v>
      </c>
      <c r="N509" s="98">
        <v>0</v>
      </c>
      <c r="O509" s="98">
        <f t="shared" si="421"/>
        <v>0</v>
      </c>
      <c r="P509" s="98">
        <f t="shared" si="422"/>
        <v>371.39763157894743</v>
      </c>
    </row>
    <row r="510" spans="1:16" ht="14.1" x14ac:dyDescent="0.3">
      <c r="A510" s="94">
        <f>IF(D510=0,"",1+MAX(A$12:A509))</f>
        <v>407</v>
      </c>
      <c r="B510" s="31"/>
      <c r="C510" s="59" t="s">
        <v>350</v>
      </c>
      <c r="D510" s="28">
        <f>D506*14*2</f>
        <v>140</v>
      </c>
      <c r="E510" s="28" t="s">
        <v>67</v>
      </c>
      <c r="F510" s="96">
        <v>0.1</v>
      </c>
      <c r="G510" s="97">
        <f t="shared" si="402"/>
        <v>154</v>
      </c>
      <c r="H510" s="97"/>
      <c r="I510" s="98"/>
      <c r="J510" s="97"/>
      <c r="K510" s="98"/>
      <c r="L510" s="98"/>
      <c r="M510" s="98"/>
      <c r="N510" s="98"/>
      <c r="O510" s="98"/>
      <c r="P510" s="98"/>
    </row>
    <row r="511" spans="1:16" ht="14.1" x14ac:dyDescent="0.3">
      <c r="A511" s="94">
        <f>IF(D511=0,"",1+MAX(A$12:A510))</f>
        <v>408</v>
      </c>
      <c r="B511" s="31"/>
      <c r="C511" s="118" t="s">
        <v>136</v>
      </c>
      <c r="D511" s="28">
        <f>ROUNDUP(D510/32,0)</f>
        <v>5</v>
      </c>
      <c r="E511" s="28" t="s">
        <v>306</v>
      </c>
      <c r="F511" s="96">
        <v>0</v>
      </c>
      <c r="G511" s="97">
        <f t="shared" si="402"/>
        <v>5</v>
      </c>
      <c r="H511" s="97">
        <v>0.48</v>
      </c>
      <c r="I511" s="98">
        <v>59.89</v>
      </c>
      <c r="J511" s="97">
        <f t="shared" ref="J511:J515" si="423">H511*G511</f>
        <v>2.4</v>
      </c>
      <c r="K511" s="98">
        <f t="shared" ref="K511:K515" si="424">I511*J511</f>
        <v>143.73599999999999</v>
      </c>
      <c r="L511" s="98">
        <v>20.38</v>
      </c>
      <c r="M511" s="98">
        <f t="shared" ref="M511:M515" si="425">L511*G511</f>
        <v>101.89999999999999</v>
      </c>
      <c r="N511" s="98">
        <v>0</v>
      </c>
      <c r="O511" s="98">
        <f t="shared" ref="O511:O515" si="426">N511*G511</f>
        <v>0</v>
      </c>
      <c r="P511" s="98">
        <f t="shared" ref="P511:P515" si="427">IF(D511="","",(K511+M511+O511))</f>
        <v>245.63599999999997</v>
      </c>
    </row>
    <row r="512" spans="1:16" ht="14.1" x14ac:dyDescent="0.3">
      <c r="A512" s="94">
        <f>IF(D512=0,"",1+MAX(A$12:A511))</f>
        <v>409</v>
      </c>
      <c r="B512" s="31"/>
      <c r="C512" s="118" t="s">
        <v>137</v>
      </c>
      <c r="D512" s="28">
        <f>ROUNDUP(D511*24/500,0)</f>
        <v>1</v>
      </c>
      <c r="E512" s="28" t="s">
        <v>307</v>
      </c>
      <c r="F512" s="96">
        <v>0</v>
      </c>
      <c r="G512" s="97">
        <f t="shared" si="402"/>
        <v>1</v>
      </c>
      <c r="H512" s="97">
        <v>5</v>
      </c>
      <c r="I512" s="98">
        <v>59.89</v>
      </c>
      <c r="J512" s="97">
        <f t="shared" si="423"/>
        <v>5</v>
      </c>
      <c r="K512" s="98">
        <f t="shared" si="424"/>
        <v>299.45</v>
      </c>
      <c r="L512" s="98">
        <v>16.25</v>
      </c>
      <c r="M512" s="98">
        <f t="shared" si="425"/>
        <v>16.25</v>
      </c>
      <c r="N512" s="98">
        <v>0</v>
      </c>
      <c r="O512" s="98">
        <f t="shared" si="426"/>
        <v>0</v>
      </c>
      <c r="P512" s="98">
        <f t="shared" si="427"/>
        <v>315.7</v>
      </c>
    </row>
    <row r="513" spans="1:16" ht="14.1" x14ac:dyDescent="0.3">
      <c r="A513" s="94">
        <f>IF(D513=0,"",1+MAX(A$12:A512))</f>
        <v>410</v>
      </c>
      <c r="B513" s="31"/>
      <c r="C513" s="118" t="s">
        <v>138</v>
      </c>
      <c r="D513" s="28">
        <f>ROUNDUP(D510*0.053,0)</f>
        <v>8</v>
      </c>
      <c r="E513" s="28" t="s">
        <v>308</v>
      </c>
      <c r="F513" s="96">
        <v>0.1</v>
      </c>
      <c r="G513" s="97">
        <f t="shared" si="402"/>
        <v>8.8000000000000007</v>
      </c>
      <c r="H513" s="97">
        <v>0.22</v>
      </c>
      <c r="I513" s="98">
        <v>59.89</v>
      </c>
      <c r="J513" s="97">
        <f t="shared" si="423"/>
        <v>1.9360000000000002</v>
      </c>
      <c r="K513" s="98">
        <f t="shared" si="424"/>
        <v>115.94704000000002</v>
      </c>
      <c r="L513" s="98">
        <v>0.5</v>
      </c>
      <c r="M513" s="98">
        <f t="shared" si="425"/>
        <v>4.4000000000000004</v>
      </c>
      <c r="N513" s="98">
        <v>0</v>
      </c>
      <c r="O513" s="98">
        <f t="shared" si="426"/>
        <v>0</v>
      </c>
      <c r="P513" s="98">
        <f t="shared" si="427"/>
        <v>120.34704000000002</v>
      </c>
    </row>
    <row r="514" spans="1:16" ht="14.1" x14ac:dyDescent="0.3">
      <c r="A514" s="94">
        <f>IF(D514=0,"",1+MAX(A$12:A513))</f>
        <v>411</v>
      </c>
      <c r="B514" s="31"/>
      <c r="C514" s="118" t="s">
        <v>139</v>
      </c>
      <c r="D514" s="28">
        <f>ROUNDUP(D510*1.33,0)</f>
        <v>187</v>
      </c>
      <c r="E514" s="28" t="s">
        <v>70</v>
      </c>
      <c r="F514" s="96">
        <v>0</v>
      </c>
      <c r="G514" s="97">
        <f t="shared" si="402"/>
        <v>187</v>
      </c>
      <c r="H514" s="97">
        <v>2E-3</v>
      </c>
      <c r="I514" s="98">
        <v>59.89</v>
      </c>
      <c r="J514" s="97">
        <f t="shared" si="423"/>
        <v>0.374</v>
      </c>
      <c r="K514" s="98">
        <f t="shared" si="424"/>
        <v>22.398859999999999</v>
      </c>
      <c r="L514" s="98">
        <v>0.06</v>
      </c>
      <c r="M514" s="98">
        <f t="shared" si="425"/>
        <v>11.219999999999999</v>
      </c>
      <c r="N514" s="98">
        <v>0</v>
      </c>
      <c r="O514" s="98">
        <f t="shared" si="426"/>
        <v>0</v>
      </c>
      <c r="P514" s="98">
        <f t="shared" si="427"/>
        <v>33.618859999999998</v>
      </c>
    </row>
    <row r="515" spans="1:16" ht="14.1" x14ac:dyDescent="0.3">
      <c r="A515" s="94">
        <f>IF(D515=0,"",1+MAX(A$12:A514))</f>
        <v>412</v>
      </c>
      <c r="B515" s="31"/>
      <c r="C515" s="59" t="s">
        <v>309</v>
      </c>
      <c r="D515" s="28">
        <f>D506*2</f>
        <v>10</v>
      </c>
      <c r="E515" s="28" t="s">
        <v>71</v>
      </c>
      <c r="F515" s="96">
        <v>0.1</v>
      </c>
      <c r="G515" s="97">
        <f t="shared" si="402"/>
        <v>11</v>
      </c>
      <c r="H515" s="97">
        <v>2.5000000000000001E-2</v>
      </c>
      <c r="I515" s="98">
        <v>59.89</v>
      </c>
      <c r="J515" s="97">
        <f t="shared" si="423"/>
        <v>0.27500000000000002</v>
      </c>
      <c r="K515" s="98">
        <f t="shared" si="424"/>
        <v>16.469750000000001</v>
      </c>
      <c r="L515" s="98">
        <v>0.5</v>
      </c>
      <c r="M515" s="98">
        <f t="shared" si="425"/>
        <v>5.5</v>
      </c>
      <c r="N515" s="98">
        <v>0</v>
      </c>
      <c r="O515" s="98">
        <f t="shared" si="426"/>
        <v>0</v>
      </c>
      <c r="P515" s="98">
        <f t="shared" si="427"/>
        <v>21.969750000000001</v>
      </c>
    </row>
    <row r="516" spans="1:16" ht="14.1" x14ac:dyDescent="0.3">
      <c r="A516" s="94" t="str">
        <f>IF(D516=0,"",1+MAX(A$12:A515))</f>
        <v/>
      </c>
      <c r="B516" s="31"/>
      <c r="C516" s="59"/>
      <c r="D516" s="28"/>
      <c r="E516" s="28"/>
      <c r="F516" s="96"/>
      <c r="G516" s="97"/>
      <c r="H516" s="97"/>
      <c r="I516" s="98"/>
      <c r="J516" s="97"/>
      <c r="K516" s="98"/>
      <c r="L516" s="98"/>
      <c r="M516" s="98"/>
      <c r="N516" s="98"/>
      <c r="O516" s="98"/>
      <c r="P516" s="98"/>
    </row>
    <row r="517" spans="1:16" ht="27.95" x14ac:dyDescent="0.3">
      <c r="A517" s="94">
        <f>IF(D517=0,"",1+MAX(A$12:A516))</f>
        <v>413</v>
      </c>
      <c r="B517" s="31"/>
      <c r="C517" s="140" t="s">
        <v>356</v>
      </c>
      <c r="D517" s="29">
        <v>159</v>
      </c>
      <c r="E517" s="29" t="s">
        <v>71</v>
      </c>
      <c r="F517" s="96"/>
      <c r="G517" s="97"/>
      <c r="H517" s="97"/>
      <c r="I517" s="98"/>
      <c r="J517" s="97"/>
      <c r="K517" s="98"/>
      <c r="L517" s="98"/>
      <c r="M517" s="98"/>
      <c r="N517" s="98"/>
      <c r="O517" s="98"/>
      <c r="P517" s="98"/>
    </row>
    <row r="518" spans="1:16" ht="14.1" x14ac:dyDescent="0.3">
      <c r="A518" s="94">
        <f>IF(D518=0,"",1+MAX(A$12:A517))</f>
        <v>414</v>
      </c>
      <c r="B518" s="31"/>
      <c r="C518" s="59" t="s">
        <v>345</v>
      </c>
      <c r="D518" s="28">
        <f>(D517/1.33)*16.5</f>
        <v>1972.5563909774437</v>
      </c>
      <c r="E518" s="28" t="s">
        <v>71</v>
      </c>
      <c r="F518" s="96">
        <v>0.1</v>
      </c>
      <c r="G518" s="97">
        <f t="shared" si="402"/>
        <v>2169.812030075188</v>
      </c>
      <c r="H518" s="97">
        <v>4.4999999999999998E-2</v>
      </c>
      <c r="I518" s="98">
        <v>59.89</v>
      </c>
      <c r="J518" s="97">
        <f t="shared" ref="J518:J520" si="428">H518*G518</f>
        <v>97.64154135338346</v>
      </c>
      <c r="K518" s="98">
        <f t="shared" ref="K518:K520" si="429">I518*J518</f>
        <v>5847.7519116541353</v>
      </c>
      <c r="L518" s="98">
        <v>3.72</v>
      </c>
      <c r="M518" s="98">
        <f t="shared" ref="M518:M520" si="430">L518*G518</f>
        <v>8071.7007518797</v>
      </c>
      <c r="N518" s="98">
        <v>0</v>
      </c>
      <c r="O518" s="98">
        <f t="shared" ref="O518:O520" si="431">N518*G518</f>
        <v>0</v>
      </c>
      <c r="P518" s="98">
        <f t="shared" ref="P518:P520" si="432">IF(D518="","",(K518+M518+O518))</f>
        <v>13919.452663533835</v>
      </c>
    </row>
    <row r="519" spans="1:16" ht="14.1" x14ac:dyDescent="0.3">
      <c r="A519" s="94">
        <f>IF(D519=0,"",1+MAX(A$12:A518))</f>
        <v>415</v>
      </c>
      <c r="B519" s="31"/>
      <c r="C519" s="59" t="s">
        <v>346</v>
      </c>
      <c r="D519" s="28">
        <f>D517</f>
        <v>159</v>
      </c>
      <c r="E519" s="28" t="s">
        <v>71</v>
      </c>
      <c r="F519" s="96">
        <v>0.1</v>
      </c>
      <c r="G519" s="97">
        <f t="shared" si="402"/>
        <v>174.9</v>
      </c>
      <c r="H519" s="97">
        <v>4.4999999999999998E-2</v>
      </c>
      <c r="I519" s="98">
        <v>59.89</v>
      </c>
      <c r="J519" s="97">
        <f t="shared" si="428"/>
        <v>7.8704999999999998</v>
      </c>
      <c r="K519" s="98">
        <f t="shared" si="429"/>
        <v>471.36424499999998</v>
      </c>
      <c r="L519" s="98">
        <v>3.72</v>
      </c>
      <c r="M519" s="98">
        <f t="shared" si="430"/>
        <v>650.62800000000004</v>
      </c>
      <c r="N519" s="98">
        <v>0</v>
      </c>
      <c r="O519" s="98">
        <f t="shared" si="431"/>
        <v>0</v>
      </c>
      <c r="P519" s="98">
        <f t="shared" si="432"/>
        <v>1121.9922449999999</v>
      </c>
    </row>
    <row r="520" spans="1:16" ht="14.1" x14ac:dyDescent="0.3">
      <c r="A520" s="94">
        <f>IF(D520=0,"",1+MAX(A$12:A519))</f>
        <v>416</v>
      </c>
      <c r="B520" s="31"/>
      <c r="C520" s="59" t="s">
        <v>347</v>
      </c>
      <c r="D520" s="28">
        <f>D517</f>
        <v>159</v>
      </c>
      <c r="E520" s="28" t="s">
        <v>71</v>
      </c>
      <c r="F520" s="96">
        <v>0.1</v>
      </c>
      <c r="G520" s="97">
        <f t="shared" si="402"/>
        <v>174.9</v>
      </c>
      <c r="H520" s="97">
        <v>4.4999999999999998E-2</v>
      </c>
      <c r="I520" s="98">
        <v>59.89</v>
      </c>
      <c r="J520" s="97">
        <f t="shared" si="428"/>
        <v>7.8704999999999998</v>
      </c>
      <c r="K520" s="98">
        <f t="shared" si="429"/>
        <v>471.36424499999998</v>
      </c>
      <c r="L520" s="98">
        <v>3.72</v>
      </c>
      <c r="M520" s="98">
        <f t="shared" si="430"/>
        <v>650.62800000000004</v>
      </c>
      <c r="N520" s="98">
        <v>0</v>
      </c>
      <c r="O520" s="98">
        <f t="shared" si="431"/>
        <v>0</v>
      </c>
      <c r="P520" s="98">
        <f t="shared" si="432"/>
        <v>1121.9922449999999</v>
      </c>
    </row>
    <row r="521" spans="1:16" ht="14.1" x14ac:dyDescent="0.3">
      <c r="A521" s="94">
        <f>IF(D521=0,"",1+MAX(A$12:A520))</f>
        <v>417</v>
      </c>
      <c r="B521" s="31"/>
      <c r="C521" s="59" t="s">
        <v>357</v>
      </c>
      <c r="D521" s="28">
        <f>D517*16.5*2</f>
        <v>5247</v>
      </c>
      <c r="E521" s="28" t="s">
        <v>67</v>
      </c>
      <c r="F521" s="96">
        <v>0.1</v>
      </c>
      <c r="G521" s="97">
        <f t="shared" si="402"/>
        <v>5771.7</v>
      </c>
      <c r="H521" s="97"/>
      <c r="I521" s="98"/>
      <c r="J521" s="97"/>
      <c r="K521" s="98"/>
      <c r="L521" s="98"/>
      <c r="M521" s="98"/>
      <c r="N521" s="98"/>
      <c r="O521" s="98"/>
      <c r="P521" s="98"/>
    </row>
    <row r="522" spans="1:16" ht="14.1" x14ac:dyDescent="0.3">
      <c r="A522" s="94">
        <f>IF(D522=0,"",1+MAX(A$12:A521))</f>
        <v>418</v>
      </c>
      <c r="B522" s="31"/>
      <c r="C522" s="118" t="s">
        <v>136</v>
      </c>
      <c r="D522" s="28">
        <f>ROUNDUP(D521/32,0)</f>
        <v>164</v>
      </c>
      <c r="E522" s="28" t="s">
        <v>306</v>
      </c>
      <c r="F522" s="96">
        <v>0</v>
      </c>
      <c r="G522" s="97">
        <f t="shared" si="402"/>
        <v>164</v>
      </c>
      <c r="H522" s="97">
        <v>0.48</v>
      </c>
      <c r="I522" s="98">
        <v>59.89</v>
      </c>
      <c r="J522" s="97">
        <f t="shared" ref="J522:J526" si="433">H522*G522</f>
        <v>78.72</v>
      </c>
      <c r="K522" s="98">
        <f t="shared" ref="K522:K526" si="434">I522*J522</f>
        <v>4714.5407999999998</v>
      </c>
      <c r="L522" s="98">
        <v>20.38</v>
      </c>
      <c r="M522" s="98">
        <f t="shared" ref="M522:M526" si="435">L522*G522</f>
        <v>3342.3199999999997</v>
      </c>
      <c r="N522" s="98">
        <v>0</v>
      </c>
      <c r="O522" s="98">
        <f t="shared" ref="O522:O526" si="436">N522*G522</f>
        <v>0</v>
      </c>
      <c r="P522" s="98">
        <f t="shared" ref="P522:P526" si="437">IF(D522="","",(K522+M522+O522))</f>
        <v>8056.8607999999995</v>
      </c>
    </row>
    <row r="523" spans="1:16" ht="14.1" x14ac:dyDescent="0.3">
      <c r="A523" s="94">
        <f>IF(D523=0,"",1+MAX(A$12:A522))</f>
        <v>419</v>
      </c>
      <c r="B523" s="31"/>
      <c r="C523" s="118" t="s">
        <v>137</v>
      </c>
      <c r="D523" s="28">
        <f>ROUNDUP(D522*24/500,0)</f>
        <v>8</v>
      </c>
      <c r="E523" s="28" t="s">
        <v>307</v>
      </c>
      <c r="F523" s="96">
        <v>0</v>
      </c>
      <c r="G523" s="97">
        <f t="shared" si="402"/>
        <v>8</v>
      </c>
      <c r="H523" s="97">
        <v>5</v>
      </c>
      <c r="I523" s="98">
        <v>59.89</v>
      </c>
      <c r="J523" s="97">
        <f t="shared" si="433"/>
        <v>40</v>
      </c>
      <c r="K523" s="98">
        <f t="shared" si="434"/>
        <v>2395.6</v>
      </c>
      <c r="L523" s="98">
        <v>16.25</v>
      </c>
      <c r="M523" s="98">
        <f t="shared" si="435"/>
        <v>130</v>
      </c>
      <c r="N523" s="98">
        <v>0</v>
      </c>
      <c r="O523" s="98">
        <f t="shared" si="436"/>
        <v>0</v>
      </c>
      <c r="P523" s="98">
        <f t="shared" si="437"/>
        <v>2525.6</v>
      </c>
    </row>
    <row r="524" spans="1:16" ht="14.1" x14ac:dyDescent="0.3">
      <c r="A524" s="94">
        <f>IF(D524=0,"",1+MAX(A$12:A523))</f>
        <v>420</v>
      </c>
      <c r="B524" s="31"/>
      <c r="C524" s="118" t="s">
        <v>138</v>
      </c>
      <c r="D524" s="28">
        <f>ROUNDUP(D521*0.053,0)</f>
        <v>279</v>
      </c>
      <c r="E524" s="28" t="s">
        <v>308</v>
      </c>
      <c r="F524" s="96">
        <v>0.1</v>
      </c>
      <c r="G524" s="97">
        <f t="shared" si="402"/>
        <v>306.89999999999998</v>
      </c>
      <c r="H524" s="97">
        <v>0.22</v>
      </c>
      <c r="I524" s="98">
        <v>59.89</v>
      </c>
      <c r="J524" s="97">
        <f t="shared" si="433"/>
        <v>67.518000000000001</v>
      </c>
      <c r="K524" s="98">
        <f t="shared" si="434"/>
        <v>4043.6530200000002</v>
      </c>
      <c r="L524" s="98">
        <v>0.5</v>
      </c>
      <c r="M524" s="98">
        <f t="shared" si="435"/>
        <v>153.44999999999999</v>
      </c>
      <c r="N524" s="98">
        <v>0</v>
      </c>
      <c r="O524" s="98">
        <f t="shared" si="436"/>
        <v>0</v>
      </c>
      <c r="P524" s="98">
        <f t="shared" si="437"/>
        <v>4197.1030200000005</v>
      </c>
    </row>
    <row r="525" spans="1:16" ht="14.1" x14ac:dyDescent="0.3">
      <c r="A525" s="94">
        <f>IF(D525=0,"",1+MAX(A$12:A524))</f>
        <v>421</v>
      </c>
      <c r="B525" s="31"/>
      <c r="C525" s="118" t="s">
        <v>139</v>
      </c>
      <c r="D525" s="28">
        <f>ROUNDUP(D521*1.33,0)</f>
        <v>6979</v>
      </c>
      <c r="E525" s="28" t="s">
        <v>70</v>
      </c>
      <c r="F525" s="96">
        <v>0</v>
      </c>
      <c r="G525" s="97">
        <f t="shared" si="402"/>
        <v>6979</v>
      </c>
      <c r="H525" s="97">
        <v>2E-3</v>
      </c>
      <c r="I525" s="98">
        <v>59.89</v>
      </c>
      <c r="J525" s="97">
        <f t="shared" si="433"/>
        <v>13.958</v>
      </c>
      <c r="K525" s="98">
        <f t="shared" si="434"/>
        <v>835.94461999999999</v>
      </c>
      <c r="L525" s="98">
        <v>0.06</v>
      </c>
      <c r="M525" s="98">
        <f t="shared" si="435"/>
        <v>418.74</v>
      </c>
      <c r="N525" s="98">
        <v>0</v>
      </c>
      <c r="O525" s="98">
        <f t="shared" si="436"/>
        <v>0</v>
      </c>
      <c r="P525" s="98">
        <f t="shared" si="437"/>
        <v>1254.68462</v>
      </c>
    </row>
    <row r="526" spans="1:16" ht="14.1" x14ac:dyDescent="0.3">
      <c r="A526" s="94">
        <f>IF(D526=0,"",1+MAX(A$12:A525))</f>
        <v>422</v>
      </c>
      <c r="B526" s="31"/>
      <c r="C526" s="59" t="s">
        <v>309</v>
      </c>
      <c r="D526" s="28">
        <f>D517*4</f>
        <v>636</v>
      </c>
      <c r="E526" s="28" t="s">
        <v>71</v>
      </c>
      <c r="F526" s="96">
        <v>0.1</v>
      </c>
      <c r="G526" s="97">
        <f t="shared" si="402"/>
        <v>699.6</v>
      </c>
      <c r="H526" s="97">
        <v>2.5000000000000001E-2</v>
      </c>
      <c r="I526" s="98">
        <v>59.89</v>
      </c>
      <c r="J526" s="97">
        <f t="shared" si="433"/>
        <v>17.490000000000002</v>
      </c>
      <c r="K526" s="98">
        <f t="shared" si="434"/>
        <v>1047.4761000000001</v>
      </c>
      <c r="L526" s="98">
        <v>0.5</v>
      </c>
      <c r="M526" s="98">
        <f t="shared" si="435"/>
        <v>349.8</v>
      </c>
      <c r="N526" s="98">
        <v>0</v>
      </c>
      <c r="O526" s="98">
        <f t="shared" si="436"/>
        <v>0</v>
      </c>
      <c r="P526" s="98">
        <f t="shared" si="437"/>
        <v>1397.2761</v>
      </c>
    </row>
    <row r="527" spans="1:16" ht="14.1" x14ac:dyDescent="0.3">
      <c r="A527" s="94" t="str">
        <f>IF(D527=0,"",1+MAX(A$12:A526))</f>
        <v/>
      </c>
      <c r="B527" s="31"/>
      <c r="C527" s="59"/>
      <c r="D527" s="28"/>
      <c r="E527" s="28"/>
      <c r="F527" s="96"/>
      <c r="G527" s="97"/>
      <c r="H527" s="97"/>
      <c r="I527" s="98"/>
      <c r="J527" s="97"/>
      <c r="K527" s="98"/>
      <c r="L527" s="98"/>
      <c r="M527" s="98"/>
      <c r="N527" s="98"/>
      <c r="O527" s="98"/>
      <c r="P527" s="98"/>
    </row>
    <row r="528" spans="1:16" ht="27.95" x14ac:dyDescent="0.3">
      <c r="A528" s="94">
        <f>IF(D528=0,"",1+MAX(A$12:A527))</f>
        <v>423</v>
      </c>
      <c r="B528" s="31"/>
      <c r="C528" s="140" t="s">
        <v>358</v>
      </c>
      <c r="D528" s="29">
        <v>53</v>
      </c>
      <c r="E528" s="29" t="s">
        <v>71</v>
      </c>
      <c r="F528" s="96"/>
      <c r="G528" s="97"/>
      <c r="H528" s="97"/>
      <c r="I528" s="98"/>
      <c r="J528" s="97"/>
      <c r="K528" s="98"/>
      <c r="L528" s="98"/>
      <c r="M528" s="98"/>
      <c r="N528" s="98"/>
      <c r="O528" s="98"/>
      <c r="P528" s="98"/>
    </row>
    <row r="529" spans="1:16" ht="14.1" x14ac:dyDescent="0.3">
      <c r="A529" s="94">
        <f>IF(D529=0,"",1+MAX(A$12:A528))</f>
        <v>424</v>
      </c>
      <c r="B529" s="31"/>
      <c r="C529" s="59" t="s">
        <v>359</v>
      </c>
      <c r="D529" s="28">
        <f>(D528/1.33)*13.33</f>
        <v>531.19548872180451</v>
      </c>
      <c r="E529" s="28" t="s">
        <v>71</v>
      </c>
      <c r="F529" s="96">
        <v>0.1</v>
      </c>
      <c r="G529" s="97">
        <f t="shared" si="402"/>
        <v>584.31503759398493</v>
      </c>
      <c r="H529" s="97">
        <v>0.02</v>
      </c>
      <c r="I529" s="98">
        <v>59.89</v>
      </c>
      <c r="J529" s="97">
        <f t="shared" ref="J529:J531" si="438">H529*G529</f>
        <v>11.686300751879699</v>
      </c>
      <c r="K529" s="98">
        <f t="shared" ref="K529:K531" si="439">I529*J529</f>
        <v>699.89255203007519</v>
      </c>
      <c r="L529" s="98">
        <v>1.0920000000000001</v>
      </c>
      <c r="M529" s="98">
        <f t="shared" ref="M529:M531" si="440">L529*G529</f>
        <v>638.07202105263161</v>
      </c>
      <c r="N529" s="98">
        <v>0</v>
      </c>
      <c r="O529" s="98">
        <f t="shared" ref="O529:O531" si="441">N529*G529</f>
        <v>0</v>
      </c>
      <c r="P529" s="98">
        <f t="shared" ref="P529:P531" si="442">IF(D529="","",(K529+M529+O529))</f>
        <v>1337.9645730827069</v>
      </c>
    </row>
    <row r="530" spans="1:16" ht="14.1" x14ac:dyDescent="0.3">
      <c r="A530" s="94">
        <f>IF(D530=0,"",1+MAX(A$12:A529))</f>
        <v>425</v>
      </c>
      <c r="B530" s="31"/>
      <c r="C530" s="59" t="s">
        <v>303</v>
      </c>
      <c r="D530" s="28">
        <f>D528*2</f>
        <v>106</v>
      </c>
      <c r="E530" s="28" t="s">
        <v>71</v>
      </c>
      <c r="F530" s="96">
        <v>0.1</v>
      </c>
      <c r="G530" s="97">
        <f t="shared" si="402"/>
        <v>116.6</v>
      </c>
      <c r="H530" s="97">
        <v>0.02</v>
      </c>
      <c r="I530" s="98">
        <v>59.89</v>
      </c>
      <c r="J530" s="97">
        <f t="shared" si="438"/>
        <v>2.3319999999999999</v>
      </c>
      <c r="K530" s="98">
        <f t="shared" si="439"/>
        <v>139.66347999999999</v>
      </c>
      <c r="L530" s="98">
        <v>1.0920000000000001</v>
      </c>
      <c r="M530" s="98">
        <f t="shared" si="440"/>
        <v>127.3272</v>
      </c>
      <c r="N530" s="98">
        <v>0</v>
      </c>
      <c r="O530" s="98">
        <f t="shared" si="441"/>
        <v>0</v>
      </c>
      <c r="P530" s="98">
        <f t="shared" si="442"/>
        <v>266.99068</v>
      </c>
    </row>
    <row r="531" spans="1:16" ht="14.1" x14ac:dyDescent="0.3">
      <c r="A531" s="94">
        <f>IF(D531=0,"",1+MAX(A$12:A530))</f>
        <v>426</v>
      </c>
      <c r="B531" s="31"/>
      <c r="C531" s="59" t="s">
        <v>304</v>
      </c>
      <c r="D531" s="28">
        <f>D528</f>
        <v>53</v>
      </c>
      <c r="E531" s="28" t="s">
        <v>71</v>
      </c>
      <c r="F531" s="96">
        <v>0.1</v>
      </c>
      <c r="G531" s="97">
        <f t="shared" si="402"/>
        <v>58.3</v>
      </c>
      <c r="H531" s="97">
        <v>0.02</v>
      </c>
      <c r="I531" s="98">
        <v>59.89</v>
      </c>
      <c r="J531" s="97">
        <f t="shared" si="438"/>
        <v>1.1659999999999999</v>
      </c>
      <c r="K531" s="98">
        <f t="shared" si="439"/>
        <v>69.831739999999996</v>
      </c>
      <c r="L531" s="98">
        <v>1.0920000000000001</v>
      </c>
      <c r="M531" s="98">
        <f t="shared" si="440"/>
        <v>63.663600000000002</v>
      </c>
      <c r="N531" s="98">
        <v>0</v>
      </c>
      <c r="O531" s="98">
        <f t="shared" si="441"/>
        <v>0</v>
      </c>
      <c r="P531" s="98">
        <f t="shared" si="442"/>
        <v>133.49534</v>
      </c>
    </row>
    <row r="532" spans="1:16" ht="14.1" x14ac:dyDescent="0.3">
      <c r="A532" s="94">
        <f>IF(D532=0,"",1+MAX(A$12:A531))</f>
        <v>427</v>
      </c>
      <c r="B532" s="31"/>
      <c r="C532" s="59" t="s">
        <v>360</v>
      </c>
      <c r="D532" s="28">
        <f>D528*13.33*2</f>
        <v>1412.98</v>
      </c>
      <c r="E532" s="28" t="s">
        <v>67</v>
      </c>
      <c r="F532" s="96">
        <v>0.1</v>
      </c>
      <c r="G532" s="97">
        <f t="shared" si="402"/>
        <v>1554.278</v>
      </c>
      <c r="H532" s="97"/>
      <c r="I532" s="98"/>
      <c r="J532" s="97"/>
      <c r="K532" s="98"/>
      <c r="L532" s="98"/>
      <c r="M532" s="98"/>
      <c r="N532" s="98"/>
      <c r="O532" s="98"/>
      <c r="P532" s="98"/>
    </row>
    <row r="533" spans="1:16" ht="14.1" x14ac:dyDescent="0.3">
      <c r="A533" s="94">
        <f>IF(D533=0,"",1+MAX(A$12:A532))</f>
        <v>428</v>
      </c>
      <c r="B533" s="31"/>
      <c r="C533" s="118" t="s">
        <v>136</v>
      </c>
      <c r="D533" s="28">
        <f>ROUNDUP(D532/32,0)</f>
        <v>45</v>
      </c>
      <c r="E533" s="28" t="s">
        <v>306</v>
      </c>
      <c r="F533" s="96">
        <v>0</v>
      </c>
      <c r="G533" s="97">
        <f t="shared" si="402"/>
        <v>45</v>
      </c>
      <c r="H533" s="97">
        <v>0.48</v>
      </c>
      <c r="I533" s="98">
        <v>59.89</v>
      </c>
      <c r="J533" s="97">
        <f t="shared" ref="J533:J537" si="443">H533*G533</f>
        <v>21.599999999999998</v>
      </c>
      <c r="K533" s="98">
        <f t="shared" ref="K533:K537" si="444">I533*J533</f>
        <v>1293.6239999999998</v>
      </c>
      <c r="L533" s="98">
        <v>20.38</v>
      </c>
      <c r="M533" s="98">
        <f t="shared" ref="M533:M537" si="445">L533*G533</f>
        <v>917.09999999999991</v>
      </c>
      <c r="N533" s="98">
        <v>0</v>
      </c>
      <c r="O533" s="98">
        <f t="shared" ref="O533:O537" si="446">N533*G533</f>
        <v>0</v>
      </c>
      <c r="P533" s="98">
        <f t="shared" ref="P533:P537" si="447">IF(D533="","",(K533+M533+O533))</f>
        <v>2210.7239999999997</v>
      </c>
    </row>
    <row r="534" spans="1:16" ht="14.1" x14ac:dyDescent="0.3">
      <c r="A534" s="94">
        <f>IF(D534=0,"",1+MAX(A$12:A533))</f>
        <v>429</v>
      </c>
      <c r="B534" s="31"/>
      <c r="C534" s="118" t="s">
        <v>137</v>
      </c>
      <c r="D534" s="28">
        <f>ROUNDUP(D533*24/500,0)</f>
        <v>3</v>
      </c>
      <c r="E534" s="28" t="s">
        <v>307</v>
      </c>
      <c r="F534" s="96">
        <v>0</v>
      </c>
      <c r="G534" s="97">
        <f t="shared" si="402"/>
        <v>3</v>
      </c>
      <c r="H534" s="97">
        <v>5</v>
      </c>
      <c r="I534" s="98">
        <v>59.89</v>
      </c>
      <c r="J534" s="97">
        <f t="shared" si="443"/>
        <v>15</v>
      </c>
      <c r="K534" s="98">
        <f t="shared" si="444"/>
        <v>898.35</v>
      </c>
      <c r="L534" s="98">
        <v>16.25</v>
      </c>
      <c r="M534" s="98">
        <f t="shared" si="445"/>
        <v>48.75</v>
      </c>
      <c r="N534" s="98">
        <v>0</v>
      </c>
      <c r="O534" s="98">
        <f t="shared" si="446"/>
        <v>0</v>
      </c>
      <c r="P534" s="98">
        <f t="shared" si="447"/>
        <v>947.1</v>
      </c>
    </row>
    <row r="535" spans="1:16" ht="14.1" x14ac:dyDescent="0.3">
      <c r="A535" s="94">
        <f>IF(D535=0,"",1+MAX(A$12:A534))</f>
        <v>430</v>
      </c>
      <c r="B535" s="31"/>
      <c r="C535" s="118" t="s">
        <v>138</v>
      </c>
      <c r="D535" s="28">
        <f>ROUNDUP(D532*0.053,0)</f>
        <v>75</v>
      </c>
      <c r="E535" s="28" t="s">
        <v>308</v>
      </c>
      <c r="F535" s="96">
        <v>0.1</v>
      </c>
      <c r="G535" s="97">
        <f t="shared" si="402"/>
        <v>82.5</v>
      </c>
      <c r="H535" s="97">
        <v>0.22</v>
      </c>
      <c r="I535" s="98">
        <v>59.89</v>
      </c>
      <c r="J535" s="97">
        <f t="shared" si="443"/>
        <v>18.149999999999999</v>
      </c>
      <c r="K535" s="98">
        <f t="shared" si="444"/>
        <v>1087.0035</v>
      </c>
      <c r="L535" s="98">
        <v>0.5</v>
      </c>
      <c r="M535" s="98">
        <f t="shared" si="445"/>
        <v>41.25</v>
      </c>
      <c r="N535" s="98">
        <v>0</v>
      </c>
      <c r="O535" s="98">
        <f t="shared" si="446"/>
        <v>0</v>
      </c>
      <c r="P535" s="98">
        <f t="shared" si="447"/>
        <v>1128.2535</v>
      </c>
    </row>
    <row r="536" spans="1:16" ht="14.1" x14ac:dyDescent="0.3">
      <c r="A536" s="94">
        <f>IF(D536=0,"",1+MAX(A$12:A535))</f>
        <v>431</v>
      </c>
      <c r="B536" s="31"/>
      <c r="C536" s="118" t="s">
        <v>139</v>
      </c>
      <c r="D536" s="28">
        <f>ROUNDUP(D532*1.33,0)</f>
        <v>1880</v>
      </c>
      <c r="E536" s="28" t="s">
        <v>70</v>
      </c>
      <c r="F536" s="96">
        <v>0</v>
      </c>
      <c r="G536" s="97">
        <f t="shared" si="402"/>
        <v>1880</v>
      </c>
      <c r="H536" s="97">
        <v>2E-3</v>
      </c>
      <c r="I536" s="98">
        <v>59.89</v>
      </c>
      <c r="J536" s="97">
        <f t="shared" si="443"/>
        <v>3.7600000000000002</v>
      </c>
      <c r="K536" s="98">
        <f t="shared" si="444"/>
        <v>225.18640000000002</v>
      </c>
      <c r="L536" s="98">
        <v>0.06</v>
      </c>
      <c r="M536" s="98">
        <f t="shared" si="445"/>
        <v>112.8</v>
      </c>
      <c r="N536" s="98">
        <v>0</v>
      </c>
      <c r="O536" s="98">
        <f t="shared" si="446"/>
        <v>0</v>
      </c>
      <c r="P536" s="98">
        <f t="shared" si="447"/>
        <v>337.9864</v>
      </c>
    </row>
    <row r="537" spans="1:16" ht="14.1" x14ac:dyDescent="0.3">
      <c r="A537" s="94">
        <f>IF(D537=0,"",1+MAX(A$12:A536))</f>
        <v>432</v>
      </c>
      <c r="B537" s="31"/>
      <c r="C537" s="59" t="s">
        <v>309</v>
      </c>
      <c r="D537" s="28">
        <f>D528*4</f>
        <v>212</v>
      </c>
      <c r="E537" s="28" t="s">
        <v>71</v>
      </c>
      <c r="F537" s="96">
        <v>0.1</v>
      </c>
      <c r="G537" s="97">
        <f t="shared" si="402"/>
        <v>233.2</v>
      </c>
      <c r="H537" s="97">
        <v>2.5000000000000001E-2</v>
      </c>
      <c r="I537" s="98">
        <v>59.89</v>
      </c>
      <c r="J537" s="97">
        <f t="shared" si="443"/>
        <v>5.83</v>
      </c>
      <c r="K537" s="98">
        <f t="shared" si="444"/>
        <v>349.15870000000001</v>
      </c>
      <c r="L537" s="98">
        <v>0.5</v>
      </c>
      <c r="M537" s="98">
        <f t="shared" si="445"/>
        <v>116.6</v>
      </c>
      <c r="N537" s="98">
        <v>0</v>
      </c>
      <c r="O537" s="98">
        <f t="shared" si="446"/>
        <v>0</v>
      </c>
      <c r="P537" s="98">
        <f t="shared" si="447"/>
        <v>465.75869999999998</v>
      </c>
    </row>
    <row r="538" spans="1:16" ht="14.1" x14ac:dyDescent="0.3">
      <c r="A538" s="94" t="str">
        <f>IF(D538=0,"",1+MAX(A$12:A537))</f>
        <v/>
      </c>
      <c r="B538" s="31"/>
      <c r="C538" s="59"/>
      <c r="D538" s="28"/>
      <c r="E538" s="28"/>
      <c r="F538" s="96"/>
      <c r="G538" s="97"/>
      <c r="H538" s="97"/>
      <c r="I538" s="98"/>
      <c r="J538" s="97"/>
      <c r="K538" s="98"/>
      <c r="L538" s="98"/>
      <c r="M538" s="98"/>
      <c r="N538" s="98"/>
      <c r="O538" s="98"/>
      <c r="P538" s="98"/>
    </row>
    <row r="539" spans="1:16" ht="27.95" x14ac:dyDescent="0.3">
      <c r="A539" s="94">
        <f>IF(D539=0,"",1+MAX(A$12:A538))</f>
        <v>433</v>
      </c>
      <c r="B539" s="31"/>
      <c r="C539" s="140" t="s">
        <v>361</v>
      </c>
      <c r="D539" s="29">
        <v>22</v>
      </c>
      <c r="E539" s="29" t="s">
        <v>71</v>
      </c>
      <c r="F539" s="96"/>
      <c r="G539" s="97"/>
      <c r="H539" s="97"/>
      <c r="I539" s="98"/>
      <c r="J539" s="97"/>
      <c r="K539" s="98"/>
      <c r="L539" s="98"/>
      <c r="M539" s="98"/>
      <c r="N539" s="98"/>
      <c r="O539" s="98"/>
      <c r="P539" s="98"/>
    </row>
    <row r="540" spans="1:16" ht="14.1" x14ac:dyDescent="0.3">
      <c r="A540" s="94">
        <f>IF(D540=0,"",1+MAX(A$12:A539))</f>
        <v>434</v>
      </c>
      <c r="B540" s="31"/>
      <c r="C540" s="59" t="s">
        <v>302</v>
      </c>
      <c r="D540" s="28">
        <f>(D539/1.33)*14</f>
        <v>231.57894736842104</v>
      </c>
      <c r="E540" s="28" t="s">
        <v>71</v>
      </c>
      <c r="F540" s="96">
        <v>0.1</v>
      </c>
      <c r="G540" s="97">
        <f t="shared" si="402"/>
        <v>254.73684210526315</v>
      </c>
      <c r="H540" s="97">
        <v>0.02</v>
      </c>
      <c r="I540" s="98">
        <v>59.89</v>
      </c>
      <c r="J540" s="97">
        <f t="shared" ref="J540:J542" si="448">H540*G540</f>
        <v>5.094736842105263</v>
      </c>
      <c r="K540" s="98">
        <f t="shared" ref="K540:K542" si="449">I540*J540</f>
        <v>305.12378947368421</v>
      </c>
      <c r="L540" s="98">
        <v>1.0920000000000001</v>
      </c>
      <c r="M540" s="98">
        <f t="shared" ref="M540:M542" si="450">L540*G540</f>
        <v>278.1726315789474</v>
      </c>
      <c r="N540" s="98">
        <v>0</v>
      </c>
      <c r="O540" s="98">
        <f t="shared" ref="O540:O542" si="451">N540*G540</f>
        <v>0</v>
      </c>
      <c r="P540" s="98">
        <f t="shared" ref="P540:P542" si="452">IF(D540="","",(K540+M540+O540))</f>
        <v>583.29642105263156</v>
      </c>
    </row>
    <row r="541" spans="1:16" ht="14.1" x14ac:dyDescent="0.3">
      <c r="A541" s="94">
        <f>IF(D541=0,"",1+MAX(A$12:A540))</f>
        <v>435</v>
      </c>
      <c r="B541" s="31"/>
      <c r="C541" s="59" t="s">
        <v>303</v>
      </c>
      <c r="D541" s="28">
        <f>D539*2</f>
        <v>44</v>
      </c>
      <c r="E541" s="28" t="s">
        <v>71</v>
      </c>
      <c r="F541" s="96">
        <v>0.1</v>
      </c>
      <c r="G541" s="97">
        <f t="shared" si="402"/>
        <v>48.4</v>
      </c>
      <c r="H541" s="97">
        <v>0.02</v>
      </c>
      <c r="I541" s="98">
        <v>59.89</v>
      </c>
      <c r="J541" s="97">
        <f t="shared" si="448"/>
        <v>0.96799999999999997</v>
      </c>
      <c r="K541" s="98">
        <f t="shared" si="449"/>
        <v>57.973520000000001</v>
      </c>
      <c r="L541" s="98">
        <v>1.0920000000000001</v>
      </c>
      <c r="M541" s="98">
        <f t="shared" si="450"/>
        <v>52.852800000000002</v>
      </c>
      <c r="N541" s="98">
        <v>0</v>
      </c>
      <c r="O541" s="98">
        <f t="shared" si="451"/>
        <v>0</v>
      </c>
      <c r="P541" s="98">
        <f t="shared" si="452"/>
        <v>110.82632000000001</v>
      </c>
    </row>
    <row r="542" spans="1:16" ht="14.1" x14ac:dyDescent="0.3">
      <c r="A542" s="94">
        <f>IF(D542=0,"",1+MAX(A$12:A541))</f>
        <v>436</v>
      </c>
      <c r="B542" s="31"/>
      <c r="C542" s="59" t="s">
        <v>304</v>
      </c>
      <c r="D542" s="28">
        <f>D539</f>
        <v>22</v>
      </c>
      <c r="E542" s="28" t="s">
        <v>71</v>
      </c>
      <c r="F542" s="96">
        <v>0.1</v>
      </c>
      <c r="G542" s="97">
        <f t="shared" si="402"/>
        <v>24.2</v>
      </c>
      <c r="H542" s="97">
        <v>0.02</v>
      </c>
      <c r="I542" s="98">
        <v>59.89</v>
      </c>
      <c r="J542" s="97">
        <f t="shared" si="448"/>
        <v>0.48399999999999999</v>
      </c>
      <c r="K542" s="98">
        <f t="shared" si="449"/>
        <v>28.98676</v>
      </c>
      <c r="L542" s="98">
        <v>1.0920000000000001</v>
      </c>
      <c r="M542" s="98">
        <f t="shared" si="450"/>
        <v>26.426400000000001</v>
      </c>
      <c r="N542" s="98">
        <v>0</v>
      </c>
      <c r="O542" s="98">
        <f t="shared" si="451"/>
        <v>0</v>
      </c>
      <c r="P542" s="98">
        <f t="shared" si="452"/>
        <v>55.413160000000005</v>
      </c>
    </row>
    <row r="543" spans="1:16" ht="14.1" x14ac:dyDescent="0.3">
      <c r="A543" s="94">
        <f>IF(D543=0,"",1+MAX(A$12:A542))</f>
        <v>437</v>
      </c>
      <c r="B543" s="31"/>
      <c r="C543" s="59" t="s">
        <v>362</v>
      </c>
      <c r="D543" s="28">
        <f>D539*14</f>
        <v>308</v>
      </c>
      <c r="E543" s="28" t="s">
        <v>67</v>
      </c>
      <c r="F543" s="96">
        <v>0.1</v>
      </c>
      <c r="G543" s="97">
        <f t="shared" si="402"/>
        <v>338.8</v>
      </c>
      <c r="H543" s="97"/>
      <c r="I543" s="98"/>
      <c r="J543" s="97"/>
      <c r="K543" s="98"/>
      <c r="L543" s="98"/>
      <c r="M543" s="98"/>
      <c r="N543" s="98"/>
      <c r="O543" s="98"/>
      <c r="P543" s="98"/>
    </row>
    <row r="544" spans="1:16" ht="14.1" x14ac:dyDescent="0.3">
      <c r="A544" s="94">
        <f>IF(D544=0,"",1+MAX(A$12:A543))</f>
        <v>438</v>
      </c>
      <c r="B544" s="31"/>
      <c r="C544" s="118" t="s">
        <v>136</v>
      </c>
      <c r="D544" s="28">
        <f>ROUNDUP(D543/32,0)</f>
        <v>10</v>
      </c>
      <c r="E544" s="28" t="s">
        <v>306</v>
      </c>
      <c r="F544" s="96">
        <v>0</v>
      </c>
      <c r="G544" s="97">
        <f t="shared" si="402"/>
        <v>10</v>
      </c>
      <c r="H544" s="97">
        <v>0.48</v>
      </c>
      <c r="I544" s="98">
        <v>59.89</v>
      </c>
      <c r="J544" s="97">
        <f t="shared" ref="J544:J547" si="453">H544*G544</f>
        <v>4.8</v>
      </c>
      <c r="K544" s="98">
        <f t="shared" ref="K544:K547" si="454">I544*J544</f>
        <v>287.47199999999998</v>
      </c>
      <c r="L544" s="98">
        <v>23.98</v>
      </c>
      <c r="M544" s="98">
        <f t="shared" ref="M544:M547" si="455">L544*G544</f>
        <v>239.8</v>
      </c>
      <c r="N544" s="98">
        <v>0</v>
      </c>
      <c r="O544" s="98">
        <f t="shared" ref="O544:O547" si="456">N544*G544</f>
        <v>0</v>
      </c>
      <c r="P544" s="98">
        <f t="shared" ref="P544:P547" si="457">IF(D544="","",(K544+M544+O544))</f>
        <v>527.27199999999993</v>
      </c>
    </row>
    <row r="545" spans="1:16" ht="14.1" x14ac:dyDescent="0.3">
      <c r="A545" s="94">
        <f>IF(D545=0,"",1+MAX(A$12:A544))</f>
        <v>439</v>
      </c>
      <c r="B545" s="31"/>
      <c r="C545" s="118" t="s">
        <v>137</v>
      </c>
      <c r="D545" s="28">
        <f>ROUNDUP(D544*24/500,0)</f>
        <v>1</v>
      </c>
      <c r="E545" s="28" t="s">
        <v>307</v>
      </c>
      <c r="F545" s="96">
        <v>0</v>
      </c>
      <c r="G545" s="97">
        <f t="shared" si="402"/>
        <v>1</v>
      </c>
      <c r="H545" s="97">
        <v>5</v>
      </c>
      <c r="I545" s="98">
        <v>59.89</v>
      </c>
      <c r="J545" s="97">
        <f t="shared" si="453"/>
        <v>5</v>
      </c>
      <c r="K545" s="98">
        <f t="shared" si="454"/>
        <v>299.45</v>
      </c>
      <c r="L545" s="98">
        <v>16.25</v>
      </c>
      <c r="M545" s="98">
        <f t="shared" si="455"/>
        <v>16.25</v>
      </c>
      <c r="N545" s="98">
        <v>0</v>
      </c>
      <c r="O545" s="98">
        <f t="shared" si="456"/>
        <v>0</v>
      </c>
      <c r="P545" s="98">
        <f t="shared" si="457"/>
        <v>315.7</v>
      </c>
    </row>
    <row r="546" spans="1:16" ht="14.1" x14ac:dyDescent="0.3">
      <c r="A546" s="94">
        <f>IF(D546=0,"",1+MAX(A$12:A545))</f>
        <v>440</v>
      </c>
      <c r="B546" s="31"/>
      <c r="C546" s="118" t="s">
        <v>138</v>
      </c>
      <c r="D546" s="28">
        <f>ROUNDUP(D543*0.053,0)</f>
        <v>17</v>
      </c>
      <c r="E546" s="28" t="s">
        <v>308</v>
      </c>
      <c r="F546" s="96">
        <v>0.1</v>
      </c>
      <c r="G546" s="97">
        <f t="shared" si="402"/>
        <v>18.7</v>
      </c>
      <c r="H546" s="97">
        <v>0.22</v>
      </c>
      <c r="I546" s="98">
        <v>59.89</v>
      </c>
      <c r="J546" s="97">
        <f t="shared" si="453"/>
        <v>4.1139999999999999</v>
      </c>
      <c r="K546" s="98">
        <f t="shared" si="454"/>
        <v>246.38746</v>
      </c>
      <c r="L546" s="98">
        <v>0.5</v>
      </c>
      <c r="M546" s="98">
        <f t="shared" si="455"/>
        <v>9.35</v>
      </c>
      <c r="N546" s="98">
        <v>0</v>
      </c>
      <c r="O546" s="98">
        <f t="shared" si="456"/>
        <v>0</v>
      </c>
      <c r="P546" s="98">
        <f t="shared" si="457"/>
        <v>255.73746</v>
      </c>
    </row>
    <row r="547" spans="1:16" ht="14.1" x14ac:dyDescent="0.3">
      <c r="A547" s="94">
        <f>IF(D547=0,"",1+MAX(A$12:A546))</f>
        <v>441</v>
      </c>
      <c r="B547" s="31"/>
      <c r="C547" s="118" t="s">
        <v>139</v>
      </c>
      <c r="D547" s="28">
        <f>ROUNDUP(D543*1.33,0)</f>
        <v>410</v>
      </c>
      <c r="E547" s="28" t="s">
        <v>70</v>
      </c>
      <c r="F547" s="96">
        <v>0</v>
      </c>
      <c r="G547" s="97">
        <f t="shared" si="402"/>
        <v>410</v>
      </c>
      <c r="H547" s="97">
        <v>2E-3</v>
      </c>
      <c r="I547" s="98">
        <v>59.89</v>
      </c>
      <c r="J547" s="97">
        <f t="shared" si="453"/>
        <v>0.82000000000000006</v>
      </c>
      <c r="K547" s="98">
        <f t="shared" si="454"/>
        <v>49.109800000000007</v>
      </c>
      <c r="L547" s="98">
        <v>0.06</v>
      </c>
      <c r="M547" s="98">
        <f t="shared" si="455"/>
        <v>24.599999999999998</v>
      </c>
      <c r="N547" s="98">
        <v>0</v>
      </c>
      <c r="O547" s="98">
        <f t="shared" si="456"/>
        <v>0</v>
      </c>
      <c r="P547" s="98">
        <f t="shared" si="457"/>
        <v>73.709800000000001</v>
      </c>
    </row>
    <row r="548" spans="1:16" ht="14.1" x14ac:dyDescent="0.3">
      <c r="A548" s="94">
        <f>IF(D548=0,"",1+MAX(A$12:A547))</f>
        <v>442</v>
      </c>
      <c r="B548" s="31"/>
      <c r="C548" s="59" t="s">
        <v>339</v>
      </c>
      <c r="D548" s="28">
        <f>D539*14</f>
        <v>308</v>
      </c>
      <c r="E548" s="28" t="s">
        <v>67</v>
      </c>
      <c r="F548" s="96">
        <v>0.1</v>
      </c>
      <c r="G548" s="97">
        <f t="shared" si="402"/>
        <v>338.8</v>
      </c>
      <c r="H548" s="97"/>
      <c r="I548" s="98"/>
      <c r="J548" s="97"/>
      <c r="K548" s="98"/>
      <c r="L548" s="98"/>
      <c r="M548" s="98"/>
      <c r="N548" s="98"/>
      <c r="O548" s="98"/>
      <c r="P548" s="98"/>
    </row>
    <row r="549" spans="1:16" ht="14.1" x14ac:dyDescent="0.3">
      <c r="A549" s="94">
        <f>IF(D549=0,"",1+MAX(A$12:A548))</f>
        <v>443</v>
      </c>
      <c r="B549" s="31"/>
      <c r="C549" s="118" t="s">
        <v>136</v>
      </c>
      <c r="D549" s="28">
        <f>ROUNDUP(D548/32,0)</f>
        <v>10</v>
      </c>
      <c r="E549" s="28" t="s">
        <v>306</v>
      </c>
      <c r="F549" s="96">
        <v>0</v>
      </c>
      <c r="G549" s="97">
        <f t="shared" si="402"/>
        <v>10</v>
      </c>
      <c r="H549" s="97">
        <v>0.48</v>
      </c>
      <c r="I549" s="98">
        <v>59.89</v>
      </c>
      <c r="J549" s="97">
        <f t="shared" ref="J549:J553" si="458">H549*G549</f>
        <v>4.8</v>
      </c>
      <c r="K549" s="98">
        <f t="shared" ref="K549:K553" si="459">I549*J549</f>
        <v>287.47199999999998</v>
      </c>
      <c r="L549" s="98">
        <v>20.38</v>
      </c>
      <c r="M549" s="98">
        <f t="shared" ref="M549:M553" si="460">L549*G549</f>
        <v>203.79999999999998</v>
      </c>
      <c r="N549" s="98">
        <v>0</v>
      </c>
      <c r="O549" s="98">
        <f t="shared" ref="O549:O553" si="461">N549*G549</f>
        <v>0</v>
      </c>
      <c r="P549" s="98">
        <f t="shared" ref="P549:P553" si="462">IF(D549="","",(K549+M549+O549))</f>
        <v>491.27199999999993</v>
      </c>
    </row>
    <row r="550" spans="1:16" ht="14.1" x14ac:dyDescent="0.3">
      <c r="A550" s="94">
        <f>IF(D550=0,"",1+MAX(A$12:A549))</f>
        <v>444</v>
      </c>
      <c r="B550" s="31"/>
      <c r="C550" s="118" t="s">
        <v>137</v>
      </c>
      <c r="D550" s="28">
        <f>ROUNDUP(D549*24/500,0)</f>
        <v>1</v>
      </c>
      <c r="E550" s="28" t="s">
        <v>307</v>
      </c>
      <c r="F550" s="96">
        <v>0</v>
      </c>
      <c r="G550" s="97">
        <f t="shared" si="402"/>
        <v>1</v>
      </c>
      <c r="H550" s="97">
        <v>5</v>
      </c>
      <c r="I550" s="98">
        <v>59.89</v>
      </c>
      <c r="J550" s="97">
        <f t="shared" si="458"/>
        <v>5</v>
      </c>
      <c r="K550" s="98">
        <f t="shared" si="459"/>
        <v>299.45</v>
      </c>
      <c r="L550" s="98">
        <v>16.25</v>
      </c>
      <c r="M550" s="98">
        <f t="shared" si="460"/>
        <v>16.25</v>
      </c>
      <c r="N550" s="98">
        <v>0</v>
      </c>
      <c r="O550" s="98">
        <f t="shared" si="461"/>
        <v>0</v>
      </c>
      <c r="P550" s="98">
        <f t="shared" si="462"/>
        <v>315.7</v>
      </c>
    </row>
    <row r="551" spans="1:16" ht="14.1" x14ac:dyDescent="0.3">
      <c r="A551" s="94">
        <f>IF(D551=0,"",1+MAX(A$12:A550))</f>
        <v>445</v>
      </c>
      <c r="B551" s="31"/>
      <c r="C551" s="118" t="s">
        <v>138</v>
      </c>
      <c r="D551" s="28">
        <f>ROUNDUP(D548*0.053,0)</f>
        <v>17</v>
      </c>
      <c r="E551" s="28" t="s">
        <v>308</v>
      </c>
      <c r="F551" s="96">
        <v>0.1</v>
      </c>
      <c r="G551" s="97">
        <f t="shared" si="402"/>
        <v>18.7</v>
      </c>
      <c r="H551" s="97">
        <v>0.22</v>
      </c>
      <c r="I551" s="98">
        <v>59.89</v>
      </c>
      <c r="J551" s="97">
        <f t="shared" si="458"/>
        <v>4.1139999999999999</v>
      </c>
      <c r="K551" s="98">
        <f t="shared" si="459"/>
        <v>246.38746</v>
      </c>
      <c r="L551" s="98">
        <v>0.5</v>
      </c>
      <c r="M551" s="98">
        <f t="shared" si="460"/>
        <v>9.35</v>
      </c>
      <c r="N551" s="98">
        <v>0</v>
      </c>
      <c r="O551" s="98">
        <f t="shared" si="461"/>
        <v>0</v>
      </c>
      <c r="P551" s="98">
        <f t="shared" si="462"/>
        <v>255.73746</v>
      </c>
    </row>
    <row r="552" spans="1:16" ht="14.1" x14ac:dyDescent="0.3">
      <c r="A552" s="94">
        <f>IF(D552=0,"",1+MAX(A$12:A551))</f>
        <v>446</v>
      </c>
      <c r="B552" s="31"/>
      <c r="C552" s="118" t="s">
        <v>139</v>
      </c>
      <c r="D552" s="28">
        <f>ROUNDUP(D548*1.33,0)</f>
        <v>410</v>
      </c>
      <c r="E552" s="28" t="s">
        <v>70</v>
      </c>
      <c r="F552" s="96">
        <v>0</v>
      </c>
      <c r="G552" s="97">
        <f t="shared" si="402"/>
        <v>410</v>
      </c>
      <c r="H552" s="97">
        <v>2E-3</v>
      </c>
      <c r="I552" s="98">
        <v>59.89</v>
      </c>
      <c r="J552" s="97">
        <f t="shared" si="458"/>
        <v>0.82000000000000006</v>
      </c>
      <c r="K552" s="98">
        <f t="shared" si="459"/>
        <v>49.109800000000007</v>
      </c>
      <c r="L552" s="98">
        <v>0.06</v>
      </c>
      <c r="M552" s="98">
        <f t="shared" si="460"/>
        <v>24.599999999999998</v>
      </c>
      <c r="N552" s="98">
        <v>0</v>
      </c>
      <c r="O552" s="98">
        <f t="shared" si="461"/>
        <v>0</v>
      </c>
      <c r="P552" s="98">
        <f t="shared" si="462"/>
        <v>73.709800000000001</v>
      </c>
    </row>
    <row r="553" spans="1:16" ht="14.1" x14ac:dyDescent="0.3">
      <c r="A553" s="94">
        <f>IF(D553=0,"",1+MAX(A$12:A552))</f>
        <v>447</v>
      </c>
      <c r="B553" s="31"/>
      <c r="C553" s="59" t="s">
        <v>309</v>
      </c>
      <c r="D553" s="28">
        <f>D540*4</f>
        <v>926.31578947368416</v>
      </c>
      <c r="E553" s="28" t="s">
        <v>71</v>
      </c>
      <c r="F553" s="96">
        <v>0.1</v>
      </c>
      <c r="G553" s="97">
        <f t="shared" si="402"/>
        <v>1018.9473684210526</v>
      </c>
      <c r="H553" s="97">
        <v>2.5000000000000001E-2</v>
      </c>
      <c r="I553" s="98">
        <v>59.89</v>
      </c>
      <c r="J553" s="97">
        <f t="shared" si="458"/>
        <v>25.473684210526315</v>
      </c>
      <c r="K553" s="98">
        <f t="shared" si="459"/>
        <v>1525.618947368421</v>
      </c>
      <c r="L553" s="98">
        <v>0.5</v>
      </c>
      <c r="M553" s="98">
        <f t="shared" si="460"/>
        <v>509.4736842105263</v>
      </c>
      <c r="N553" s="98">
        <v>0</v>
      </c>
      <c r="O553" s="98">
        <f t="shared" si="461"/>
        <v>0</v>
      </c>
      <c r="P553" s="98">
        <f t="shared" si="462"/>
        <v>2035.0926315789472</v>
      </c>
    </row>
    <row r="554" spans="1:16" ht="14.1" x14ac:dyDescent="0.3">
      <c r="A554" s="94" t="str">
        <f>IF(D554=0,"",1+MAX(A$12:A553))</f>
        <v/>
      </c>
      <c r="B554" s="31"/>
      <c r="C554" s="59"/>
      <c r="D554" s="28"/>
      <c r="E554" s="28"/>
      <c r="F554" s="96"/>
      <c r="G554" s="97"/>
      <c r="H554" s="97"/>
      <c r="I554" s="98"/>
      <c r="J554" s="97"/>
      <c r="K554" s="98"/>
      <c r="L554" s="98"/>
      <c r="M554" s="98"/>
      <c r="N554" s="98"/>
      <c r="O554" s="98"/>
      <c r="P554" s="98"/>
    </row>
    <row r="555" spans="1:16" ht="14.1" x14ac:dyDescent="0.3">
      <c r="A555" s="94">
        <f>IF(D555=0,"",1+MAX(A$12:A554))</f>
        <v>448</v>
      </c>
      <c r="B555" s="31"/>
      <c r="C555" s="140" t="s">
        <v>363</v>
      </c>
      <c r="D555" s="29">
        <v>13</v>
      </c>
      <c r="E555" s="29" t="s">
        <v>71</v>
      </c>
      <c r="F555" s="96"/>
      <c r="G555" s="97"/>
      <c r="H555" s="97"/>
      <c r="I555" s="98"/>
      <c r="J555" s="97"/>
      <c r="K555" s="98"/>
      <c r="L555" s="98"/>
      <c r="M555" s="98"/>
      <c r="N555" s="98"/>
      <c r="O555" s="98"/>
      <c r="P555" s="98"/>
    </row>
    <row r="556" spans="1:16" ht="14.1" x14ac:dyDescent="0.3">
      <c r="A556" s="94">
        <f>IF(D556=0,"",1+MAX(A$12:A555))</f>
        <v>449</v>
      </c>
      <c r="B556" s="31"/>
      <c r="C556" s="59" t="s">
        <v>364</v>
      </c>
      <c r="D556" s="28">
        <f>(D555/1.33)*13.33</f>
        <v>130.29323308270676</v>
      </c>
      <c r="E556" s="28" t="s">
        <v>71</v>
      </c>
      <c r="F556" s="96">
        <v>0.1</v>
      </c>
      <c r="G556" s="97">
        <f t="shared" si="402"/>
        <v>143.32255639097744</v>
      </c>
      <c r="H556" s="97">
        <v>1.7999999999999999E-2</v>
      </c>
      <c r="I556" s="98">
        <v>59.89</v>
      </c>
      <c r="J556" s="97">
        <f t="shared" ref="J556:J558" si="463">H556*G556</f>
        <v>2.5798060150375939</v>
      </c>
      <c r="K556" s="98">
        <f t="shared" ref="K556:K558" si="464">I556*J556</f>
        <v>154.50458224060151</v>
      </c>
      <c r="L556" s="98">
        <v>0.94</v>
      </c>
      <c r="M556" s="98">
        <f t="shared" ref="M556:M558" si="465">L556*G556</f>
        <v>134.72320300751878</v>
      </c>
      <c r="N556" s="98">
        <v>0</v>
      </c>
      <c r="O556" s="98">
        <f t="shared" ref="O556:O558" si="466">N556*G556</f>
        <v>0</v>
      </c>
      <c r="P556" s="98">
        <f t="shared" ref="P556:P558" si="467">IF(D556="","",(K556+M556+O556))</f>
        <v>289.22778524812031</v>
      </c>
    </row>
    <row r="557" spans="1:16" ht="14.1" x14ac:dyDescent="0.3">
      <c r="A557" s="94">
        <f>IF(D557=0,"",1+MAX(A$12:A556))</f>
        <v>450</v>
      </c>
      <c r="B557" s="31"/>
      <c r="C557" s="59" t="s">
        <v>365</v>
      </c>
      <c r="D557" s="28">
        <f>D555*2</f>
        <v>26</v>
      </c>
      <c r="E557" s="28" t="s">
        <v>71</v>
      </c>
      <c r="F557" s="96">
        <v>0.1</v>
      </c>
      <c r="G557" s="97">
        <f t="shared" si="402"/>
        <v>28.6</v>
      </c>
      <c r="H557" s="97">
        <v>1.7999999999999999E-2</v>
      </c>
      <c r="I557" s="98">
        <v>59.89</v>
      </c>
      <c r="J557" s="97">
        <f t="shared" si="463"/>
        <v>0.51480000000000004</v>
      </c>
      <c r="K557" s="98">
        <f t="shared" si="464"/>
        <v>30.831372000000002</v>
      </c>
      <c r="L557" s="98">
        <v>0.94</v>
      </c>
      <c r="M557" s="98">
        <f t="shared" si="465"/>
        <v>26.884</v>
      </c>
      <c r="N557" s="98">
        <v>0</v>
      </c>
      <c r="O557" s="98">
        <f t="shared" si="466"/>
        <v>0</v>
      </c>
      <c r="P557" s="98">
        <f t="shared" si="467"/>
        <v>57.715372000000002</v>
      </c>
    </row>
    <row r="558" spans="1:16" ht="14.1" x14ac:dyDescent="0.3">
      <c r="A558" s="94">
        <f>IF(D558=0,"",1+MAX(A$12:A557))</f>
        <v>451</v>
      </c>
      <c r="B558" s="31"/>
      <c r="C558" s="59" t="s">
        <v>366</v>
      </c>
      <c r="D558" s="28">
        <f>D555</f>
        <v>13</v>
      </c>
      <c r="E558" s="28" t="s">
        <v>71</v>
      </c>
      <c r="F558" s="96">
        <v>0.1</v>
      </c>
      <c r="G558" s="97">
        <f t="shared" si="402"/>
        <v>14.3</v>
      </c>
      <c r="H558" s="97">
        <v>1.7999999999999999E-2</v>
      </c>
      <c r="I558" s="98">
        <v>59.89</v>
      </c>
      <c r="J558" s="97">
        <f t="shared" si="463"/>
        <v>0.25740000000000002</v>
      </c>
      <c r="K558" s="98">
        <f t="shared" si="464"/>
        <v>15.415686000000001</v>
      </c>
      <c r="L558" s="98">
        <v>0.94</v>
      </c>
      <c r="M558" s="98">
        <f t="shared" si="465"/>
        <v>13.442</v>
      </c>
      <c r="N558" s="98">
        <v>0</v>
      </c>
      <c r="O558" s="98">
        <f t="shared" si="466"/>
        <v>0</v>
      </c>
      <c r="P558" s="98">
        <f t="shared" si="467"/>
        <v>28.857686000000001</v>
      </c>
    </row>
    <row r="559" spans="1:16" ht="14.1" x14ac:dyDescent="0.3">
      <c r="A559" s="94">
        <f>IF(D559=0,"",1+MAX(A$12:A558))</f>
        <v>452</v>
      </c>
      <c r="B559" s="31"/>
      <c r="C559" s="59" t="s">
        <v>367</v>
      </c>
      <c r="D559" s="28">
        <f>D555*13.33</f>
        <v>173.29</v>
      </c>
      <c r="E559" s="28" t="s">
        <v>67</v>
      </c>
      <c r="F559" s="96">
        <v>0.1</v>
      </c>
      <c r="G559" s="97">
        <f t="shared" si="402"/>
        <v>190.619</v>
      </c>
      <c r="H559" s="97"/>
      <c r="I559" s="98"/>
      <c r="J559" s="97"/>
      <c r="K559" s="98"/>
      <c r="L559" s="98"/>
      <c r="M559" s="98"/>
      <c r="N559" s="98"/>
      <c r="O559" s="98"/>
      <c r="P559" s="98"/>
    </row>
    <row r="560" spans="1:16" ht="14.1" x14ac:dyDescent="0.3">
      <c r="A560" s="94">
        <f>IF(D560=0,"",1+MAX(A$12:A559))</f>
        <v>453</v>
      </c>
      <c r="B560" s="31"/>
      <c r="C560" s="118" t="s">
        <v>136</v>
      </c>
      <c r="D560" s="28">
        <f>ROUNDUP(D559/32,0)</f>
        <v>6</v>
      </c>
      <c r="E560" s="28" t="s">
        <v>306</v>
      </c>
      <c r="F560" s="96">
        <v>0</v>
      </c>
      <c r="G560" s="97">
        <f t="shared" si="402"/>
        <v>6</v>
      </c>
      <c r="H560" s="97">
        <v>0.48</v>
      </c>
      <c r="I560" s="98">
        <v>59.89</v>
      </c>
      <c r="J560" s="97">
        <f t="shared" ref="J560:J564" si="468">H560*G560</f>
        <v>2.88</v>
      </c>
      <c r="K560" s="98">
        <f t="shared" ref="K560:K564" si="469">I560*J560</f>
        <v>172.48319999999998</v>
      </c>
      <c r="L560" s="98">
        <v>20.38</v>
      </c>
      <c r="M560" s="98">
        <f t="shared" ref="M560:M564" si="470">L560*G560</f>
        <v>122.28</v>
      </c>
      <c r="N560" s="98">
        <v>0</v>
      </c>
      <c r="O560" s="98">
        <f t="shared" ref="O560:O564" si="471">N560*G560</f>
        <v>0</v>
      </c>
      <c r="P560" s="98">
        <f t="shared" ref="P560:P564" si="472">IF(D560="","",(K560+M560+O560))</f>
        <v>294.76319999999998</v>
      </c>
    </row>
    <row r="561" spans="1:16" ht="14.1" x14ac:dyDescent="0.3">
      <c r="A561" s="94">
        <f>IF(D561=0,"",1+MAX(A$12:A560))</f>
        <v>454</v>
      </c>
      <c r="B561" s="31"/>
      <c r="C561" s="118" t="s">
        <v>137</v>
      </c>
      <c r="D561" s="28">
        <f>ROUNDUP(D560*24/500,0)</f>
        <v>1</v>
      </c>
      <c r="E561" s="28" t="s">
        <v>307</v>
      </c>
      <c r="F561" s="96">
        <v>0</v>
      </c>
      <c r="G561" s="97">
        <f t="shared" si="402"/>
        <v>1</v>
      </c>
      <c r="H561" s="97">
        <v>5</v>
      </c>
      <c r="I561" s="98">
        <v>59.89</v>
      </c>
      <c r="J561" s="97">
        <f t="shared" si="468"/>
        <v>5</v>
      </c>
      <c r="K561" s="98">
        <f t="shared" si="469"/>
        <v>299.45</v>
      </c>
      <c r="L561" s="98">
        <v>16.25</v>
      </c>
      <c r="M561" s="98">
        <f t="shared" si="470"/>
        <v>16.25</v>
      </c>
      <c r="N561" s="98">
        <v>0</v>
      </c>
      <c r="O561" s="98">
        <f t="shared" si="471"/>
        <v>0</v>
      </c>
      <c r="P561" s="98">
        <f t="shared" si="472"/>
        <v>315.7</v>
      </c>
    </row>
    <row r="562" spans="1:16" ht="14.1" x14ac:dyDescent="0.3">
      <c r="A562" s="94">
        <f>IF(D562=0,"",1+MAX(A$12:A561))</f>
        <v>455</v>
      </c>
      <c r="B562" s="31"/>
      <c r="C562" s="118" t="s">
        <v>138</v>
      </c>
      <c r="D562" s="28">
        <f>ROUNDUP(D559*0.053,0)</f>
        <v>10</v>
      </c>
      <c r="E562" s="28" t="s">
        <v>308</v>
      </c>
      <c r="F562" s="96">
        <v>0.1</v>
      </c>
      <c r="G562" s="97">
        <f t="shared" si="402"/>
        <v>11</v>
      </c>
      <c r="H562" s="97">
        <v>0.22</v>
      </c>
      <c r="I562" s="98">
        <v>59.89</v>
      </c>
      <c r="J562" s="97">
        <f t="shared" si="468"/>
        <v>2.42</v>
      </c>
      <c r="K562" s="98">
        <f t="shared" si="469"/>
        <v>144.93379999999999</v>
      </c>
      <c r="L562" s="98">
        <v>0.5</v>
      </c>
      <c r="M562" s="98">
        <f t="shared" si="470"/>
        <v>5.5</v>
      </c>
      <c r="N562" s="98">
        <v>0</v>
      </c>
      <c r="O562" s="98">
        <f t="shared" si="471"/>
        <v>0</v>
      </c>
      <c r="P562" s="98">
        <f t="shared" si="472"/>
        <v>150.43379999999999</v>
      </c>
    </row>
    <row r="563" spans="1:16" ht="14.1" x14ac:dyDescent="0.3">
      <c r="A563" s="94">
        <f>IF(D563=0,"",1+MAX(A$12:A562))</f>
        <v>456</v>
      </c>
      <c r="B563" s="31"/>
      <c r="C563" s="118" t="s">
        <v>139</v>
      </c>
      <c r="D563" s="28">
        <f>ROUNDUP(D559*1.33,0)</f>
        <v>231</v>
      </c>
      <c r="E563" s="28" t="s">
        <v>70</v>
      </c>
      <c r="F563" s="96">
        <v>0</v>
      </c>
      <c r="G563" s="97">
        <f t="shared" si="402"/>
        <v>231</v>
      </c>
      <c r="H563" s="97">
        <v>2E-3</v>
      </c>
      <c r="I563" s="98">
        <v>59.89</v>
      </c>
      <c r="J563" s="97">
        <f t="shared" si="468"/>
        <v>0.46200000000000002</v>
      </c>
      <c r="K563" s="98">
        <f t="shared" si="469"/>
        <v>27.669180000000001</v>
      </c>
      <c r="L563" s="98">
        <v>0.06</v>
      </c>
      <c r="M563" s="98">
        <f t="shared" si="470"/>
        <v>13.86</v>
      </c>
      <c r="N563" s="98">
        <v>0</v>
      </c>
      <c r="O563" s="98">
        <f t="shared" si="471"/>
        <v>0</v>
      </c>
      <c r="P563" s="98">
        <f t="shared" si="472"/>
        <v>41.529179999999997</v>
      </c>
    </row>
    <row r="564" spans="1:16" ht="14.1" x14ac:dyDescent="0.3">
      <c r="A564" s="94">
        <f>IF(D564=0,"",1+MAX(A$12:A563))</f>
        <v>457</v>
      </c>
      <c r="B564" s="31"/>
      <c r="C564" s="59" t="s">
        <v>309</v>
      </c>
      <c r="D564" s="28">
        <f>D555*2</f>
        <v>26</v>
      </c>
      <c r="E564" s="28" t="s">
        <v>71</v>
      </c>
      <c r="F564" s="96">
        <v>0.1</v>
      </c>
      <c r="G564" s="97">
        <f t="shared" si="402"/>
        <v>28.6</v>
      </c>
      <c r="H564" s="97">
        <v>2.5000000000000001E-2</v>
      </c>
      <c r="I564" s="98">
        <v>59.89</v>
      </c>
      <c r="J564" s="97">
        <f t="shared" si="468"/>
        <v>0.71500000000000008</v>
      </c>
      <c r="K564" s="98">
        <f t="shared" si="469"/>
        <v>42.821350000000002</v>
      </c>
      <c r="L564" s="98">
        <v>0.5</v>
      </c>
      <c r="M564" s="98">
        <f t="shared" si="470"/>
        <v>14.3</v>
      </c>
      <c r="N564" s="98">
        <v>0</v>
      </c>
      <c r="O564" s="98">
        <f t="shared" si="471"/>
        <v>0</v>
      </c>
      <c r="P564" s="98">
        <f t="shared" si="472"/>
        <v>57.121350000000007</v>
      </c>
    </row>
    <row r="565" spans="1:16" ht="14.1" x14ac:dyDescent="0.3">
      <c r="A565" s="94" t="str">
        <f>IF(D565=0,"",1+MAX(A$12:A564))</f>
        <v/>
      </c>
      <c r="B565" s="31"/>
      <c r="C565" s="59"/>
      <c r="D565" s="28"/>
      <c r="E565" s="28"/>
      <c r="F565" s="96"/>
      <c r="G565" s="97"/>
      <c r="H565" s="97"/>
      <c r="I565" s="98"/>
      <c r="J565" s="97"/>
      <c r="K565" s="98"/>
      <c r="L565" s="98"/>
      <c r="M565" s="98"/>
      <c r="N565" s="98"/>
      <c r="O565" s="98"/>
      <c r="P565" s="98"/>
    </row>
    <row r="566" spans="1:16" ht="14.1" x14ac:dyDescent="0.3">
      <c r="A566" s="94">
        <f>IF(D566=0,"",1+MAX(A$12:A565))</f>
        <v>458</v>
      </c>
      <c r="B566" s="31"/>
      <c r="C566" s="140" t="s">
        <v>368</v>
      </c>
      <c r="D566" s="29">
        <v>24</v>
      </c>
      <c r="E566" s="29" t="s">
        <v>71</v>
      </c>
      <c r="F566" s="96"/>
      <c r="G566" s="97"/>
      <c r="H566" s="97"/>
      <c r="I566" s="98"/>
      <c r="J566" s="97"/>
      <c r="K566" s="98"/>
      <c r="L566" s="98"/>
      <c r="M566" s="98"/>
      <c r="N566" s="98"/>
      <c r="O566" s="98"/>
      <c r="P566" s="98"/>
    </row>
    <row r="567" spans="1:16" ht="14.1" x14ac:dyDescent="0.3">
      <c r="A567" s="94">
        <f>IF(D567=0,"",1+MAX(A$12:A566))</f>
        <v>459</v>
      </c>
      <c r="B567" s="31"/>
      <c r="C567" s="59" t="s">
        <v>364</v>
      </c>
      <c r="D567" s="28">
        <f>(D566/1.33)*14</f>
        <v>252.63157894736844</v>
      </c>
      <c r="E567" s="28" t="s">
        <v>71</v>
      </c>
      <c r="F567" s="96">
        <v>0.1</v>
      </c>
      <c r="G567" s="97">
        <f t="shared" si="402"/>
        <v>277.89473684210526</v>
      </c>
      <c r="H567" s="97">
        <v>1.7999999999999999E-2</v>
      </c>
      <c r="I567" s="98">
        <v>59.89</v>
      </c>
      <c r="J567" s="97">
        <f t="shared" ref="J567:J569" si="473">H567*G567</f>
        <v>5.0021052631578939</v>
      </c>
      <c r="K567" s="98">
        <f t="shared" ref="K567:K569" si="474">I567*J567</f>
        <v>299.57608421052629</v>
      </c>
      <c r="L567" s="98">
        <v>0.94</v>
      </c>
      <c r="M567" s="98">
        <f t="shared" ref="M567:M569" si="475">L567*G567</f>
        <v>261.22105263157891</v>
      </c>
      <c r="N567" s="98">
        <v>0</v>
      </c>
      <c r="O567" s="98">
        <f t="shared" ref="O567:O569" si="476">N567*G567</f>
        <v>0</v>
      </c>
      <c r="P567" s="98">
        <f t="shared" ref="P567:P569" si="477">IF(D567="","",(K567+M567+O567))</f>
        <v>560.79713684210515</v>
      </c>
    </row>
    <row r="568" spans="1:16" ht="14.1" x14ac:dyDescent="0.3">
      <c r="A568" s="94">
        <f>IF(D568=0,"",1+MAX(A$12:A567))</f>
        <v>460</v>
      </c>
      <c r="B568" s="31"/>
      <c r="C568" s="59" t="s">
        <v>365</v>
      </c>
      <c r="D568" s="28">
        <f>D566*2</f>
        <v>48</v>
      </c>
      <c r="E568" s="28" t="s">
        <v>71</v>
      </c>
      <c r="F568" s="96">
        <v>0.1</v>
      </c>
      <c r="G568" s="97">
        <f t="shared" si="402"/>
        <v>52.8</v>
      </c>
      <c r="H568" s="97">
        <v>1.7999999999999999E-2</v>
      </c>
      <c r="I568" s="98">
        <v>59.89</v>
      </c>
      <c r="J568" s="97">
        <f t="shared" si="473"/>
        <v>0.95039999999999991</v>
      </c>
      <c r="K568" s="98">
        <f t="shared" si="474"/>
        <v>56.919455999999997</v>
      </c>
      <c r="L568" s="98">
        <v>0.94</v>
      </c>
      <c r="M568" s="98">
        <f t="shared" si="475"/>
        <v>49.631999999999998</v>
      </c>
      <c r="N568" s="98">
        <v>0</v>
      </c>
      <c r="O568" s="98">
        <f t="shared" si="476"/>
        <v>0</v>
      </c>
      <c r="P568" s="98">
        <f t="shared" si="477"/>
        <v>106.551456</v>
      </c>
    </row>
    <row r="569" spans="1:16" ht="14.1" x14ac:dyDescent="0.3">
      <c r="A569" s="94">
        <f>IF(D569=0,"",1+MAX(A$12:A568))</f>
        <v>461</v>
      </c>
      <c r="B569" s="31"/>
      <c r="C569" s="59" t="s">
        <v>366</v>
      </c>
      <c r="D569" s="28">
        <f>D566</f>
        <v>24</v>
      </c>
      <c r="E569" s="28" t="s">
        <v>71</v>
      </c>
      <c r="F569" s="96">
        <v>0.1</v>
      </c>
      <c r="G569" s="97">
        <f t="shared" si="402"/>
        <v>26.4</v>
      </c>
      <c r="H569" s="97">
        <v>1.7999999999999999E-2</v>
      </c>
      <c r="I569" s="98">
        <v>59.89</v>
      </c>
      <c r="J569" s="97">
        <f t="shared" si="473"/>
        <v>0.47519999999999996</v>
      </c>
      <c r="K569" s="98">
        <f t="shared" si="474"/>
        <v>28.459727999999998</v>
      </c>
      <c r="L569" s="98">
        <v>0.94</v>
      </c>
      <c r="M569" s="98">
        <f t="shared" si="475"/>
        <v>24.815999999999999</v>
      </c>
      <c r="N569" s="98">
        <v>0</v>
      </c>
      <c r="O569" s="98">
        <f t="shared" si="476"/>
        <v>0</v>
      </c>
      <c r="P569" s="98">
        <f t="shared" si="477"/>
        <v>53.275728000000001</v>
      </c>
    </row>
    <row r="570" spans="1:16" ht="14.1" x14ac:dyDescent="0.3">
      <c r="A570" s="94">
        <f>IF(D570=0,"",1+MAX(A$12:A569))</f>
        <v>462</v>
      </c>
      <c r="B570" s="31"/>
      <c r="C570" s="59" t="s">
        <v>369</v>
      </c>
      <c r="D570" s="28">
        <f>D566*14</f>
        <v>336</v>
      </c>
      <c r="E570" s="28" t="s">
        <v>67</v>
      </c>
      <c r="F570" s="96">
        <v>0.1</v>
      </c>
      <c r="G570" s="97">
        <f t="shared" si="402"/>
        <v>369.6</v>
      </c>
      <c r="H570" s="97"/>
      <c r="I570" s="98"/>
      <c r="J570" s="97"/>
      <c r="K570" s="98"/>
      <c r="L570" s="98"/>
      <c r="M570" s="98"/>
      <c r="N570" s="98"/>
      <c r="O570" s="98"/>
      <c r="P570" s="98"/>
    </row>
    <row r="571" spans="1:16" ht="14.1" x14ac:dyDescent="0.3">
      <c r="A571" s="94">
        <f>IF(D571=0,"",1+MAX(A$12:A570))</f>
        <v>463</v>
      </c>
      <c r="B571" s="31"/>
      <c r="C571" s="118" t="s">
        <v>136</v>
      </c>
      <c r="D571" s="28">
        <f>ROUNDUP(D570/32,0)</f>
        <v>11</v>
      </c>
      <c r="E571" s="28" t="s">
        <v>306</v>
      </c>
      <c r="F571" s="96">
        <v>0</v>
      </c>
      <c r="G571" s="97">
        <f t="shared" si="402"/>
        <v>11</v>
      </c>
      <c r="H571" s="97">
        <v>0.48</v>
      </c>
      <c r="I571" s="98">
        <v>59.89</v>
      </c>
      <c r="J571" s="97">
        <f t="shared" ref="J571:J575" si="478">H571*G571</f>
        <v>5.2799999999999994</v>
      </c>
      <c r="K571" s="98">
        <f t="shared" ref="K571:K575" si="479">I571*J571</f>
        <v>316.21919999999994</v>
      </c>
      <c r="L571" s="98">
        <v>20.38</v>
      </c>
      <c r="M571" s="98">
        <f t="shared" ref="M571:M575" si="480">L571*G571</f>
        <v>224.17999999999998</v>
      </c>
      <c r="N571" s="98">
        <v>0</v>
      </c>
      <c r="O571" s="98">
        <f t="shared" ref="O571:O575" si="481">N571*G571</f>
        <v>0</v>
      </c>
      <c r="P571" s="98">
        <f t="shared" ref="P571:P575" si="482">IF(D571="","",(K571+M571+O571))</f>
        <v>540.39919999999995</v>
      </c>
    </row>
    <row r="572" spans="1:16" ht="14.1" x14ac:dyDescent="0.3">
      <c r="A572" s="94">
        <f>IF(D572=0,"",1+MAX(A$12:A571))</f>
        <v>464</v>
      </c>
      <c r="B572" s="31"/>
      <c r="C572" s="118" t="s">
        <v>137</v>
      </c>
      <c r="D572" s="28">
        <f>ROUNDUP(D571*24/500,0)</f>
        <v>1</v>
      </c>
      <c r="E572" s="28" t="s">
        <v>307</v>
      </c>
      <c r="F572" s="96">
        <v>0</v>
      </c>
      <c r="G572" s="97">
        <f t="shared" si="402"/>
        <v>1</v>
      </c>
      <c r="H572" s="97">
        <v>5</v>
      </c>
      <c r="I572" s="98">
        <v>59.89</v>
      </c>
      <c r="J572" s="97">
        <f t="shared" si="478"/>
        <v>5</v>
      </c>
      <c r="K572" s="98">
        <f t="shared" si="479"/>
        <v>299.45</v>
      </c>
      <c r="L572" s="98">
        <v>16.25</v>
      </c>
      <c r="M572" s="98">
        <f t="shared" si="480"/>
        <v>16.25</v>
      </c>
      <c r="N572" s="98">
        <v>0</v>
      </c>
      <c r="O572" s="98">
        <f t="shared" si="481"/>
        <v>0</v>
      </c>
      <c r="P572" s="98">
        <f t="shared" si="482"/>
        <v>315.7</v>
      </c>
    </row>
    <row r="573" spans="1:16" ht="14.1" x14ac:dyDescent="0.3">
      <c r="A573" s="94">
        <f>IF(D573=0,"",1+MAX(A$12:A572))</f>
        <v>465</v>
      </c>
      <c r="B573" s="31"/>
      <c r="C573" s="118" t="s">
        <v>138</v>
      </c>
      <c r="D573" s="28">
        <f>ROUNDUP(D570*0.053,0)</f>
        <v>18</v>
      </c>
      <c r="E573" s="28" t="s">
        <v>308</v>
      </c>
      <c r="F573" s="96">
        <v>0.1</v>
      </c>
      <c r="G573" s="97">
        <f t="shared" si="402"/>
        <v>19.8</v>
      </c>
      <c r="H573" s="97">
        <v>0.22</v>
      </c>
      <c r="I573" s="98">
        <v>59.89</v>
      </c>
      <c r="J573" s="97">
        <f t="shared" si="478"/>
        <v>4.3559999999999999</v>
      </c>
      <c r="K573" s="98">
        <f t="shared" si="479"/>
        <v>260.88083999999998</v>
      </c>
      <c r="L573" s="98">
        <v>0.5</v>
      </c>
      <c r="M573" s="98">
        <f t="shared" si="480"/>
        <v>9.9</v>
      </c>
      <c r="N573" s="98">
        <v>0</v>
      </c>
      <c r="O573" s="98">
        <f t="shared" si="481"/>
        <v>0</v>
      </c>
      <c r="P573" s="98">
        <f t="shared" si="482"/>
        <v>270.78083999999996</v>
      </c>
    </row>
    <row r="574" spans="1:16" ht="14.1" x14ac:dyDescent="0.3">
      <c r="A574" s="94">
        <f>IF(D574=0,"",1+MAX(A$12:A573))</f>
        <v>466</v>
      </c>
      <c r="B574" s="31"/>
      <c r="C574" s="118" t="s">
        <v>139</v>
      </c>
      <c r="D574" s="28">
        <f>ROUNDUP(D570*1.33,0)</f>
        <v>447</v>
      </c>
      <c r="E574" s="28" t="s">
        <v>70</v>
      </c>
      <c r="F574" s="96">
        <v>0</v>
      </c>
      <c r="G574" s="97">
        <f t="shared" si="402"/>
        <v>447</v>
      </c>
      <c r="H574" s="97">
        <v>2E-3</v>
      </c>
      <c r="I574" s="98">
        <v>59.89</v>
      </c>
      <c r="J574" s="97">
        <f t="shared" si="478"/>
        <v>0.89400000000000002</v>
      </c>
      <c r="K574" s="98">
        <f t="shared" si="479"/>
        <v>53.54166</v>
      </c>
      <c r="L574" s="98">
        <v>0.06</v>
      </c>
      <c r="M574" s="98">
        <f t="shared" si="480"/>
        <v>26.82</v>
      </c>
      <c r="N574" s="98">
        <v>0</v>
      </c>
      <c r="O574" s="98">
        <f t="shared" si="481"/>
        <v>0</v>
      </c>
      <c r="P574" s="98">
        <f t="shared" si="482"/>
        <v>80.361660000000001</v>
      </c>
    </row>
    <row r="575" spans="1:16" ht="14.1" x14ac:dyDescent="0.3">
      <c r="A575" s="94">
        <f>IF(D575=0,"",1+MAX(A$12:A574))</f>
        <v>467</v>
      </c>
      <c r="B575" s="31"/>
      <c r="C575" s="59" t="s">
        <v>309</v>
      </c>
      <c r="D575" s="28">
        <f>D566*2</f>
        <v>48</v>
      </c>
      <c r="E575" s="28" t="s">
        <v>71</v>
      </c>
      <c r="F575" s="96">
        <v>0.1</v>
      </c>
      <c r="G575" s="97">
        <f t="shared" si="402"/>
        <v>52.8</v>
      </c>
      <c r="H575" s="97">
        <v>2.5000000000000001E-2</v>
      </c>
      <c r="I575" s="98">
        <v>59.89</v>
      </c>
      <c r="J575" s="97">
        <f t="shared" si="478"/>
        <v>1.32</v>
      </c>
      <c r="K575" s="98">
        <f t="shared" si="479"/>
        <v>79.0548</v>
      </c>
      <c r="L575" s="98">
        <v>0.5</v>
      </c>
      <c r="M575" s="98">
        <f t="shared" si="480"/>
        <v>26.4</v>
      </c>
      <c r="N575" s="98">
        <v>0</v>
      </c>
      <c r="O575" s="98">
        <f t="shared" si="481"/>
        <v>0</v>
      </c>
      <c r="P575" s="98">
        <f t="shared" si="482"/>
        <v>105.45480000000001</v>
      </c>
    </row>
    <row r="576" spans="1:16" ht="14.1" x14ac:dyDescent="0.3">
      <c r="A576" s="94" t="str">
        <f>IF(D576=0,"",1+MAX(A$12:A575))</f>
        <v/>
      </c>
      <c r="B576" s="31"/>
      <c r="C576" s="59"/>
      <c r="D576" s="28"/>
      <c r="E576" s="28"/>
      <c r="F576" s="96"/>
      <c r="G576" s="97"/>
      <c r="H576" s="97"/>
      <c r="I576" s="98"/>
      <c r="J576" s="97"/>
      <c r="K576" s="98"/>
      <c r="L576" s="98"/>
      <c r="M576" s="98"/>
      <c r="N576" s="98"/>
      <c r="O576" s="98"/>
      <c r="P576" s="98"/>
    </row>
    <row r="577" spans="1:16" ht="14.1" x14ac:dyDescent="0.3">
      <c r="A577" s="94">
        <f>IF(D577=0,"",1+MAX(A$12:A576))</f>
        <v>468</v>
      </c>
      <c r="B577" s="31"/>
      <c r="C577" s="140" t="s">
        <v>370</v>
      </c>
      <c r="D577" s="29">
        <v>12</v>
      </c>
      <c r="E577" s="29" t="s">
        <v>71</v>
      </c>
      <c r="F577" s="96"/>
      <c r="G577" s="97"/>
      <c r="H577" s="97"/>
      <c r="I577" s="98"/>
      <c r="J577" s="97"/>
      <c r="K577" s="98"/>
      <c r="L577" s="98"/>
      <c r="M577" s="98"/>
      <c r="N577" s="98"/>
      <c r="O577" s="98"/>
      <c r="P577" s="98"/>
    </row>
    <row r="578" spans="1:16" ht="14.1" x14ac:dyDescent="0.3">
      <c r="A578" s="94">
        <f>IF(D578=0,"",1+MAX(A$12:A577))</f>
        <v>469</v>
      </c>
      <c r="B578" s="31"/>
      <c r="C578" s="59" t="s">
        <v>364</v>
      </c>
      <c r="D578" s="28">
        <f>(D577/1.33)*16.5</f>
        <v>148.87218045112783</v>
      </c>
      <c r="E578" s="28" t="s">
        <v>71</v>
      </c>
      <c r="F578" s="96">
        <v>0.1</v>
      </c>
      <c r="G578" s="97">
        <f t="shared" si="285"/>
        <v>163.75939849624061</v>
      </c>
      <c r="H578" s="97">
        <v>1.7999999999999999E-2</v>
      </c>
      <c r="I578" s="98">
        <v>59.89</v>
      </c>
      <c r="J578" s="97">
        <f t="shared" ref="J578:J580" si="483">H578*G578</f>
        <v>2.9476691729323306</v>
      </c>
      <c r="K578" s="98">
        <f t="shared" ref="K578:K580" si="484">I578*J578</f>
        <v>176.53590676691726</v>
      </c>
      <c r="L578" s="98">
        <v>0.94</v>
      </c>
      <c r="M578" s="98">
        <f t="shared" ref="M578:M580" si="485">L578*G578</f>
        <v>153.93383458646616</v>
      </c>
      <c r="N578" s="98">
        <v>0</v>
      </c>
      <c r="O578" s="98">
        <f t="shared" ref="O578:O580" si="486">N578*G578</f>
        <v>0</v>
      </c>
      <c r="P578" s="98">
        <f t="shared" ref="P578:P580" si="487">IF(D578="","",(K578+M578+O578))</f>
        <v>330.46974135338343</v>
      </c>
    </row>
    <row r="579" spans="1:16" ht="14.1" x14ac:dyDescent="0.3">
      <c r="A579" s="94">
        <f>IF(D579=0,"",1+MAX(A$12:A578))</f>
        <v>470</v>
      </c>
      <c r="B579" s="31"/>
      <c r="C579" s="59" t="s">
        <v>365</v>
      </c>
      <c r="D579" s="28">
        <f>D577*2</f>
        <v>24</v>
      </c>
      <c r="E579" s="28" t="s">
        <v>71</v>
      </c>
      <c r="F579" s="96">
        <v>0.1</v>
      </c>
      <c r="G579" s="97">
        <f t="shared" si="285"/>
        <v>26.4</v>
      </c>
      <c r="H579" s="97">
        <v>1.7999999999999999E-2</v>
      </c>
      <c r="I579" s="98">
        <v>59.89</v>
      </c>
      <c r="J579" s="97">
        <f t="shared" si="483"/>
        <v>0.47519999999999996</v>
      </c>
      <c r="K579" s="98">
        <f t="shared" si="484"/>
        <v>28.459727999999998</v>
      </c>
      <c r="L579" s="98">
        <v>0.94</v>
      </c>
      <c r="M579" s="98">
        <f t="shared" si="485"/>
        <v>24.815999999999999</v>
      </c>
      <c r="N579" s="98">
        <v>0</v>
      </c>
      <c r="O579" s="98">
        <f t="shared" si="486"/>
        <v>0</v>
      </c>
      <c r="P579" s="98">
        <f t="shared" si="487"/>
        <v>53.275728000000001</v>
      </c>
    </row>
    <row r="580" spans="1:16" ht="14.1" x14ac:dyDescent="0.3">
      <c r="A580" s="94">
        <f>IF(D580=0,"",1+MAX(A$12:A579))</f>
        <v>471</v>
      </c>
      <c r="B580" s="31"/>
      <c r="C580" s="59" t="s">
        <v>366</v>
      </c>
      <c r="D580" s="28">
        <f>D577</f>
        <v>12</v>
      </c>
      <c r="E580" s="28" t="s">
        <v>71</v>
      </c>
      <c r="F580" s="96">
        <v>0.1</v>
      </c>
      <c r="G580" s="97">
        <f t="shared" si="285"/>
        <v>13.2</v>
      </c>
      <c r="H580" s="97">
        <v>1.7999999999999999E-2</v>
      </c>
      <c r="I580" s="98">
        <v>59.89</v>
      </c>
      <c r="J580" s="97">
        <f t="shared" si="483"/>
        <v>0.23759999999999998</v>
      </c>
      <c r="K580" s="98">
        <f t="shared" si="484"/>
        <v>14.229863999999999</v>
      </c>
      <c r="L580" s="98">
        <v>0.94</v>
      </c>
      <c r="M580" s="98">
        <f t="shared" si="485"/>
        <v>12.407999999999999</v>
      </c>
      <c r="N580" s="98">
        <v>0</v>
      </c>
      <c r="O580" s="98">
        <f t="shared" si="486"/>
        <v>0</v>
      </c>
      <c r="P580" s="98">
        <f t="shared" si="487"/>
        <v>26.637864</v>
      </c>
    </row>
    <row r="581" spans="1:16" ht="14.1" x14ac:dyDescent="0.3">
      <c r="A581" s="94">
        <f>IF(D581=0,"",1+MAX(A$12:A580))</f>
        <v>472</v>
      </c>
      <c r="B581" s="31"/>
      <c r="C581" s="59" t="s">
        <v>371</v>
      </c>
      <c r="D581" s="28">
        <f>D577*16.5</f>
        <v>198</v>
      </c>
      <c r="E581" s="28" t="s">
        <v>67</v>
      </c>
      <c r="F581" s="96">
        <v>0.1</v>
      </c>
      <c r="G581" s="97">
        <f t="shared" si="285"/>
        <v>217.8</v>
      </c>
      <c r="H581" s="97"/>
      <c r="I581" s="98"/>
      <c r="J581" s="97"/>
      <c r="K581" s="98"/>
      <c r="L581" s="98"/>
      <c r="M581" s="98"/>
      <c r="N581" s="98"/>
      <c r="O581" s="98"/>
      <c r="P581" s="98"/>
    </row>
    <row r="582" spans="1:16" ht="14.1" x14ac:dyDescent="0.3">
      <c r="A582" s="94">
        <f>IF(D582=0,"",1+MAX(A$12:A581))</f>
        <v>473</v>
      </c>
      <c r="B582" s="31"/>
      <c r="C582" s="118" t="s">
        <v>136</v>
      </c>
      <c r="D582" s="28">
        <f>ROUNDUP(D581/32,0)</f>
        <v>7</v>
      </c>
      <c r="E582" s="28" t="s">
        <v>306</v>
      </c>
      <c r="F582" s="96">
        <v>0</v>
      </c>
      <c r="G582" s="97">
        <f t="shared" si="285"/>
        <v>7</v>
      </c>
      <c r="H582" s="97">
        <v>0.48</v>
      </c>
      <c r="I582" s="98">
        <v>59.89</v>
      </c>
      <c r="J582" s="97">
        <f t="shared" ref="J582:J586" si="488">H582*G582</f>
        <v>3.36</v>
      </c>
      <c r="K582" s="98">
        <f t="shared" ref="K582:K586" si="489">I582*J582</f>
        <v>201.2304</v>
      </c>
      <c r="L582" s="98">
        <v>20.38</v>
      </c>
      <c r="M582" s="98">
        <f t="shared" ref="M582:M586" si="490">L582*G582</f>
        <v>142.66</v>
      </c>
      <c r="N582" s="98">
        <v>0</v>
      </c>
      <c r="O582" s="98">
        <f t="shared" ref="O582:O586" si="491">N582*G582</f>
        <v>0</v>
      </c>
      <c r="P582" s="98">
        <f t="shared" ref="P582:P586" si="492">IF(D582="","",(K582+M582+O582))</f>
        <v>343.8904</v>
      </c>
    </row>
    <row r="583" spans="1:16" ht="14.1" x14ac:dyDescent="0.3">
      <c r="A583" s="94">
        <f>IF(D583=0,"",1+MAX(A$12:A582))</f>
        <v>474</v>
      </c>
      <c r="B583" s="31"/>
      <c r="C583" s="118" t="s">
        <v>137</v>
      </c>
      <c r="D583" s="28">
        <f>ROUNDUP(D582*24/500,0)</f>
        <v>1</v>
      </c>
      <c r="E583" s="28" t="s">
        <v>307</v>
      </c>
      <c r="F583" s="96">
        <v>0</v>
      </c>
      <c r="G583" s="97">
        <f t="shared" si="285"/>
        <v>1</v>
      </c>
      <c r="H583" s="97">
        <v>5</v>
      </c>
      <c r="I583" s="98">
        <v>59.89</v>
      </c>
      <c r="J583" s="97">
        <f t="shared" si="488"/>
        <v>5</v>
      </c>
      <c r="K583" s="98">
        <f t="shared" si="489"/>
        <v>299.45</v>
      </c>
      <c r="L583" s="98">
        <v>16.25</v>
      </c>
      <c r="M583" s="98">
        <f t="shared" si="490"/>
        <v>16.25</v>
      </c>
      <c r="N583" s="98">
        <v>0</v>
      </c>
      <c r="O583" s="98">
        <f t="shared" si="491"/>
        <v>0</v>
      </c>
      <c r="P583" s="98">
        <f t="shared" si="492"/>
        <v>315.7</v>
      </c>
    </row>
    <row r="584" spans="1:16" ht="14.1" x14ac:dyDescent="0.3">
      <c r="A584" s="94">
        <f>IF(D584=0,"",1+MAX(A$12:A583))</f>
        <v>475</v>
      </c>
      <c r="B584" s="31"/>
      <c r="C584" s="118" t="s">
        <v>138</v>
      </c>
      <c r="D584" s="28">
        <f>ROUNDUP(D581*0.053,0)</f>
        <v>11</v>
      </c>
      <c r="E584" s="28" t="s">
        <v>308</v>
      </c>
      <c r="F584" s="96">
        <v>0.1</v>
      </c>
      <c r="G584" s="97">
        <f t="shared" si="285"/>
        <v>12.1</v>
      </c>
      <c r="H584" s="97">
        <v>0.22</v>
      </c>
      <c r="I584" s="98">
        <v>59.89</v>
      </c>
      <c r="J584" s="97">
        <f t="shared" si="488"/>
        <v>2.6619999999999999</v>
      </c>
      <c r="K584" s="98">
        <f t="shared" si="489"/>
        <v>159.42717999999999</v>
      </c>
      <c r="L584" s="98">
        <v>0.5</v>
      </c>
      <c r="M584" s="98">
        <f t="shared" si="490"/>
        <v>6.05</v>
      </c>
      <c r="N584" s="98">
        <v>0</v>
      </c>
      <c r="O584" s="98">
        <f t="shared" si="491"/>
        <v>0</v>
      </c>
      <c r="P584" s="98">
        <f t="shared" si="492"/>
        <v>165.47718</v>
      </c>
    </row>
    <row r="585" spans="1:16" ht="14.1" x14ac:dyDescent="0.3">
      <c r="A585" s="94">
        <f>IF(D585=0,"",1+MAX(A$12:A584))</f>
        <v>476</v>
      </c>
      <c r="B585" s="31"/>
      <c r="C585" s="118" t="s">
        <v>139</v>
      </c>
      <c r="D585" s="28">
        <f>ROUNDUP(D581*1.33,0)</f>
        <v>264</v>
      </c>
      <c r="E585" s="28" t="s">
        <v>70</v>
      </c>
      <c r="F585" s="96">
        <v>0</v>
      </c>
      <c r="G585" s="97">
        <f t="shared" si="285"/>
        <v>264</v>
      </c>
      <c r="H585" s="97">
        <v>2E-3</v>
      </c>
      <c r="I585" s="98">
        <v>59.89</v>
      </c>
      <c r="J585" s="97">
        <f t="shared" si="488"/>
        <v>0.52800000000000002</v>
      </c>
      <c r="K585" s="98">
        <f t="shared" si="489"/>
        <v>31.621920000000003</v>
      </c>
      <c r="L585" s="98">
        <v>0.06</v>
      </c>
      <c r="M585" s="98">
        <f t="shared" si="490"/>
        <v>15.84</v>
      </c>
      <c r="N585" s="98">
        <v>0</v>
      </c>
      <c r="O585" s="98">
        <f t="shared" si="491"/>
        <v>0</v>
      </c>
      <c r="P585" s="98">
        <f t="shared" si="492"/>
        <v>47.461920000000006</v>
      </c>
    </row>
    <row r="586" spans="1:16" ht="14.1" x14ac:dyDescent="0.3">
      <c r="A586" s="94">
        <f>IF(D586=0,"",1+MAX(A$12:A585))</f>
        <v>477</v>
      </c>
      <c r="B586" s="31"/>
      <c r="C586" s="59" t="s">
        <v>309</v>
      </c>
      <c r="D586" s="28">
        <f>D577*2</f>
        <v>24</v>
      </c>
      <c r="E586" s="28" t="s">
        <v>71</v>
      </c>
      <c r="F586" s="96">
        <v>0.1</v>
      </c>
      <c r="G586" s="97">
        <f t="shared" si="285"/>
        <v>26.4</v>
      </c>
      <c r="H586" s="97">
        <v>2.5000000000000001E-2</v>
      </c>
      <c r="I586" s="98">
        <v>59.89</v>
      </c>
      <c r="J586" s="97">
        <f t="shared" si="488"/>
        <v>0.66</v>
      </c>
      <c r="K586" s="98">
        <f t="shared" si="489"/>
        <v>39.5274</v>
      </c>
      <c r="L586" s="98">
        <v>0.5</v>
      </c>
      <c r="M586" s="98">
        <f t="shared" si="490"/>
        <v>13.2</v>
      </c>
      <c r="N586" s="98">
        <v>0</v>
      </c>
      <c r="O586" s="98">
        <f t="shared" si="491"/>
        <v>0</v>
      </c>
      <c r="P586" s="98">
        <f t="shared" si="492"/>
        <v>52.727400000000003</v>
      </c>
    </row>
    <row r="587" spans="1:16" ht="14.1" x14ac:dyDescent="0.3">
      <c r="A587" s="94" t="str">
        <f>IF(D587=0,"",1+MAX(A$12:A586))</f>
        <v/>
      </c>
      <c r="B587" s="31"/>
      <c r="C587" s="59"/>
      <c r="D587" s="28"/>
      <c r="E587" s="28"/>
      <c r="F587" s="96"/>
      <c r="G587" s="97"/>
      <c r="H587" s="97"/>
      <c r="I587" s="98"/>
      <c r="J587" s="97"/>
      <c r="K587" s="98"/>
      <c r="L587" s="98"/>
      <c r="M587" s="98"/>
      <c r="N587" s="98"/>
      <c r="O587" s="98"/>
      <c r="P587" s="98"/>
    </row>
    <row r="588" spans="1:16" ht="14.1" x14ac:dyDescent="0.3">
      <c r="A588" s="94">
        <f>IF(D588=0,"",1+MAX(A$12:A587))</f>
        <v>478</v>
      </c>
      <c r="B588" s="31"/>
      <c r="C588" s="140" t="s">
        <v>372</v>
      </c>
      <c r="D588" s="29">
        <v>49</v>
      </c>
      <c r="E588" s="29" t="s">
        <v>71</v>
      </c>
      <c r="F588" s="96"/>
      <c r="G588" s="97"/>
      <c r="H588" s="97"/>
      <c r="I588" s="98"/>
      <c r="J588" s="97"/>
      <c r="K588" s="98"/>
      <c r="L588" s="98"/>
      <c r="M588" s="98"/>
      <c r="N588" s="98"/>
      <c r="O588" s="98"/>
      <c r="P588" s="98"/>
    </row>
    <row r="589" spans="1:16" ht="14.1" x14ac:dyDescent="0.3">
      <c r="A589" s="94">
        <f>IF(D589=0,"",1+MAX(A$12:A588))</f>
        <v>479</v>
      </c>
      <c r="B589" s="31"/>
      <c r="C589" s="59" t="s">
        <v>373</v>
      </c>
      <c r="D589" s="28">
        <f>(D588/1.33)*14</f>
        <v>515.78947368421041</v>
      </c>
      <c r="E589" s="28" t="s">
        <v>71</v>
      </c>
      <c r="F589" s="96">
        <v>0.1</v>
      </c>
      <c r="G589" s="97">
        <f t="shared" si="285"/>
        <v>567.36842105263145</v>
      </c>
      <c r="H589" s="97">
        <v>1.7999999999999999E-2</v>
      </c>
      <c r="I589" s="98">
        <v>59.89</v>
      </c>
      <c r="J589" s="97">
        <f t="shared" ref="J589:J591" si="493">H589*G589</f>
        <v>10.212631578947365</v>
      </c>
      <c r="K589" s="98">
        <f t="shared" ref="K589:K591" si="494">I589*J589</f>
        <v>611.63450526315773</v>
      </c>
      <c r="L589" s="98">
        <v>0.94</v>
      </c>
      <c r="M589" s="98">
        <f t="shared" ref="M589:M591" si="495">L589*G589</f>
        <v>533.32631578947348</v>
      </c>
      <c r="N589" s="98">
        <v>0</v>
      </c>
      <c r="O589" s="98">
        <f t="shared" ref="O589:O591" si="496">N589*G589</f>
        <v>0</v>
      </c>
      <c r="P589" s="98">
        <f t="shared" ref="P589:P591" si="497">IF(D589="","",(K589+M589+O589))</f>
        <v>1144.9608210526312</v>
      </c>
    </row>
    <row r="590" spans="1:16" ht="14.1" x14ac:dyDescent="0.3">
      <c r="A590" s="94">
        <f>IF(D590=0,"",1+MAX(A$12:A589))</f>
        <v>480</v>
      </c>
      <c r="B590" s="31"/>
      <c r="C590" s="59" t="s">
        <v>374</v>
      </c>
      <c r="D590" s="28">
        <f>D588*2</f>
        <v>98</v>
      </c>
      <c r="E590" s="28" t="s">
        <v>71</v>
      </c>
      <c r="F590" s="96">
        <v>0.1</v>
      </c>
      <c r="G590" s="97">
        <f t="shared" si="285"/>
        <v>107.8</v>
      </c>
      <c r="H590" s="97">
        <v>1.7999999999999999E-2</v>
      </c>
      <c r="I590" s="98">
        <v>59.89</v>
      </c>
      <c r="J590" s="97">
        <f t="shared" si="493"/>
        <v>1.9403999999999999</v>
      </c>
      <c r="K590" s="98">
        <f t="shared" si="494"/>
        <v>116.210556</v>
      </c>
      <c r="L590" s="98">
        <v>0.94</v>
      </c>
      <c r="M590" s="98">
        <f t="shared" si="495"/>
        <v>101.33199999999999</v>
      </c>
      <c r="N590" s="98">
        <v>0</v>
      </c>
      <c r="O590" s="98">
        <f t="shared" si="496"/>
        <v>0</v>
      </c>
      <c r="P590" s="98">
        <f t="shared" si="497"/>
        <v>217.54255599999999</v>
      </c>
    </row>
    <row r="591" spans="1:16" ht="14.1" x14ac:dyDescent="0.3">
      <c r="A591" s="94">
        <f>IF(D591=0,"",1+MAX(A$12:A590))</f>
        <v>481</v>
      </c>
      <c r="B591" s="31"/>
      <c r="C591" s="59" t="s">
        <v>375</v>
      </c>
      <c r="D591" s="28">
        <f>D588</f>
        <v>49</v>
      </c>
      <c r="E591" s="28" t="s">
        <v>71</v>
      </c>
      <c r="F591" s="96">
        <v>0.1</v>
      </c>
      <c r="G591" s="97">
        <f t="shared" si="285"/>
        <v>53.9</v>
      </c>
      <c r="H591" s="97">
        <v>1.7999999999999999E-2</v>
      </c>
      <c r="I591" s="98">
        <v>59.89</v>
      </c>
      <c r="J591" s="97">
        <f t="shared" si="493"/>
        <v>0.97019999999999995</v>
      </c>
      <c r="K591" s="98">
        <f t="shared" si="494"/>
        <v>58.105277999999998</v>
      </c>
      <c r="L591" s="98">
        <v>0.94</v>
      </c>
      <c r="M591" s="98">
        <f t="shared" si="495"/>
        <v>50.665999999999997</v>
      </c>
      <c r="N591" s="98">
        <v>0</v>
      </c>
      <c r="O591" s="98">
        <f t="shared" si="496"/>
        <v>0</v>
      </c>
      <c r="P591" s="98">
        <f t="shared" si="497"/>
        <v>108.771278</v>
      </c>
    </row>
    <row r="592" spans="1:16" ht="14.1" x14ac:dyDescent="0.3">
      <c r="A592" s="94">
        <f>IF(D592=0,"",1+MAX(A$12:A591))</f>
        <v>482</v>
      </c>
      <c r="B592" s="31"/>
      <c r="C592" s="59" t="s">
        <v>362</v>
      </c>
      <c r="D592" s="28">
        <f>D588*14</f>
        <v>686</v>
      </c>
      <c r="E592" s="28" t="s">
        <v>67</v>
      </c>
      <c r="F592" s="96">
        <v>0.1</v>
      </c>
      <c r="G592" s="97">
        <f t="shared" si="285"/>
        <v>754.6</v>
      </c>
      <c r="H592" s="97"/>
      <c r="I592" s="98"/>
      <c r="J592" s="97"/>
      <c r="K592" s="98"/>
      <c r="L592" s="98"/>
      <c r="M592" s="98"/>
      <c r="N592" s="98"/>
      <c r="O592" s="98"/>
      <c r="P592" s="98"/>
    </row>
    <row r="593" spans="1:16" ht="14.1" x14ac:dyDescent="0.3">
      <c r="A593" s="94">
        <f>IF(D593=0,"",1+MAX(A$12:A592))</f>
        <v>483</v>
      </c>
      <c r="B593" s="31"/>
      <c r="C593" s="118" t="s">
        <v>136</v>
      </c>
      <c r="D593" s="28">
        <f>ROUNDUP(D592/32,0)</f>
        <v>22</v>
      </c>
      <c r="E593" s="28" t="s">
        <v>306</v>
      </c>
      <c r="F593" s="96">
        <v>0</v>
      </c>
      <c r="G593" s="97">
        <f t="shared" si="285"/>
        <v>22</v>
      </c>
      <c r="H593" s="97">
        <v>0.48</v>
      </c>
      <c r="I593" s="98">
        <v>59.89</v>
      </c>
      <c r="J593" s="97">
        <f t="shared" ref="J593:J596" si="498">H593*G593</f>
        <v>10.559999999999999</v>
      </c>
      <c r="K593" s="98">
        <f t="shared" ref="K593:K596" si="499">I593*J593</f>
        <v>632.43839999999989</v>
      </c>
      <c r="L593" s="98">
        <v>23.98</v>
      </c>
      <c r="M593" s="98">
        <f t="shared" ref="M593:M596" si="500">L593*G593</f>
        <v>527.56000000000006</v>
      </c>
      <c r="N593" s="98">
        <v>0</v>
      </c>
      <c r="O593" s="98">
        <f t="shared" ref="O593:O596" si="501">N593*G593</f>
        <v>0</v>
      </c>
      <c r="P593" s="98">
        <f t="shared" ref="P593:P596" si="502">IF(D593="","",(K593+M593+O593))</f>
        <v>1159.9983999999999</v>
      </c>
    </row>
    <row r="594" spans="1:16" ht="14.1" x14ac:dyDescent="0.3">
      <c r="A594" s="94">
        <f>IF(D594=0,"",1+MAX(A$12:A593))</f>
        <v>484</v>
      </c>
      <c r="B594" s="31"/>
      <c r="C594" s="118" t="s">
        <v>137</v>
      </c>
      <c r="D594" s="28">
        <f>ROUNDUP(D593*24/500,0)</f>
        <v>2</v>
      </c>
      <c r="E594" s="28" t="s">
        <v>307</v>
      </c>
      <c r="F594" s="96">
        <v>0</v>
      </c>
      <c r="G594" s="97">
        <f t="shared" si="285"/>
        <v>2</v>
      </c>
      <c r="H594" s="97">
        <v>5</v>
      </c>
      <c r="I594" s="98">
        <v>59.89</v>
      </c>
      <c r="J594" s="97">
        <f t="shared" si="498"/>
        <v>10</v>
      </c>
      <c r="K594" s="98">
        <f t="shared" si="499"/>
        <v>598.9</v>
      </c>
      <c r="L594" s="98">
        <v>16.25</v>
      </c>
      <c r="M594" s="98">
        <f t="shared" si="500"/>
        <v>32.5</v>
      </c>
      <c r="N594" s="98">
        <v>0</v>
      </c>
      <c r="O594" s="98">
        <f t="shared" si="501"/>
        <v>0</v>
      </c>
      <c r="P594" s="98">
        <f t="shared" si="502"/>
        <v>631.4</v>
      </c>
    </row>
    <row r="595" spans="1:16" ht="14.1" x14ac:dyDescent="0.3">
      <c r="A595" s="94">
        <f>IF(D595=0,"",1+MAX(A$12:A594))</f>
        <v>485</v>
      </c>
      <c r="B595" s="31"/>
      <c r="C595" s="118" t="s">
        <v>138</v>
      </c>
      <c r="D595" s="28">
        <f>ROUNDUP(D592*0.053,0)</f>
        <v>37</v>
      </c>
      <c r="E595" s="28" t="s">
        <v>308</v>
      </c>
      <c r="F595" s="96">
        <v>0.1</v>
      </c>
      <c r="G595" s="97">
        <f t="shared" si="285"/>
        <v>40.700000000000003</v>
      </c>
      <c r="H595" s="97">
        <v>0.22</v>
      </c>
      <c r="I595" s="98">
        <v>59.89</v>
      </c>
      <c r="J595" s="97">
        <f t="shared" si="498"/>
        <v>8.9540000000000006</v>
      </c>
      <c r="K595" s="98">
        <f t="shared" si="499"/>
        <v>536.25506000000007</v>
      </c>
      <c r="L595" s="98">
        <v>0.5</v>
      </c>
      <c r="M595" s="98">
        <f t="shared" si="500"/>
        <v>20.350000000000001</v>
      </c>
      <c r="N595" s="98">
        <v>0</v>
      </c>
      <c r="O595" s="98">
        <f t="shared" si="501"/>
        <v>0</v>
      </c>
      <c r="P595" s="98">
        <f t="shared" si="502"/>
        <v>556.60506000000009</v>
      </c>
    </row>
    <row r="596" spans="1:16" ht="14.1" x14ac:dyDescent="0.3">
      <c r="A596" s="94">
        <f>IF(D596=0,"",1+MAX(A$12:A595))</f>
        <v>486</v>
      </c>
      <c r="B596" s="31"/>
      <c r="C596" s="118" t="s">
        <v>139</v>
      </c>
      <c r="D596" s="28">
        <f>ROUNDUP(D592*1.33,0)</f>
        <v>913</v>
      </c>
      <c r="E596" s="28" t="s">
        <v>70</v>
      </c>
      <c r="F596" s="96">
        <v>0</v>
      </c>
      <c r="G596" s="97">
        <f t="shared" si="285"/>
        <v>913</v>
      </c>
      <c r="H596" s="97">
        <v>2E-3</v>
      </c>
      <c r="I596" s="98">
        <v>59.89</v>
      </c>
      <c r="J596" s="97">
        <f t="shared" si="498"/>
        <v>1.8260000000000001</v>
      </c>
      <c r="K596" s="98">
        <f t="shared" si="499"/>
        <v>109.35914000000001</v>
      </c>
      <c r="L596" s="98">
        <v>0.06</v>
      </c>
      <c r="M596" s="98">
        <f t="shared" si="500"/>
        <v>54.78</v>
      </c>
      <c r="N596" s="98">
        <v>0</v>
      </c>
      <c r="O596" s="98">
        <f t="shared" si="501"/>
        <v>0</v>
      </c>
      <c r="P596" s="98">
        <f t="shared" si="502"/>
        <v>164.13914</v>
      </c>
    </row>
    <row r="597" spans="1:16" ht="14.1" x14ac:dyDescent="0.3">
      <c r="A597" s="94">
        <f>IF(D597=0,"",1+MAX(A$12:A596))</f>
        <v>487</v>
      </c>
      <c r="B597" s="31"/>
      <c r="C597" s="59" t="s">
        <v>353</v>
      </c>
      <c r="D597" s="28">
        <f>D588*14</f>
        <v>686</v>
      </c>
      <c r="E597" s="28" t="s">
        <v>67</v>
      </c>
      <c r="F597" s="96">
        <v>0.1</v>
      </c>
      <c r="G597" s="97">
        <f t="shared" si="285"/>
        <v>754.6</v>
      </c>
      <c r="H597" s="97"/>
      <c r="I597" s="98"/>
      <c r="J597" s="97"/>
      <c r="K597" s="98"/>
      <c r="L597" s="98"/>
      <c r="M597" s="98"/>
      <c r="N597" s="98"/>
      <c r="O597" s="98"/>
      <c r="P597" s="98"/>
    </row>
    <row r="598" spans="1:16" ht="14.1" x14ac:dyDescent="0.3">
      <c r="A598" s="94">
        <f>IF(D598=0,"",1+MAX(A$12:A597))</f>
        <v>488</v>
      </c>
      <c r="B598" s="31"/>
      <c r="C598" s="118" t="s">
        <v>136</v>
      </c>
      <c r="D598" s="28">
        <f>ROUNDUP(D597/32,0)</f>
        <v>22</v>
      </c>
      <c r="E598" s="28" t="s">
        <v>306</v>
      </c>
      <c r="F598" s="96">
        <v>0</v>
      </c>
      <c r="G598" s="97">
        <f t="shared" si="285"/>
        <v>22</v>
      </c>
      <c r="H598" s="97">
        <v>0.48</v>
      </c>
      <c r="I598" s="98">
        <v>59.89</v>
      </c>
      <c r="J598" s="97">
        <f t="shared" ref="J598:J602" si="503">H598*G598</f>
        <v>10.559999999999999</v>
      </c>
      <c r="K598" s="98">
        <f t="shared" ref="K598:K602" si="504">I598*J598</f>
        <v>632.43839999999989</v>
      </c>
      <c r="L598" s="98">
        <v>20.38</v>
      </c>
      <c r="M598" s="98">
        <f t="shared" ref="M598:M602" si="505">L598*G598</f>
        <v>448.35999999999996</v>
      </c>
      <c r="N598" s="98">
        <v>0</v>
      </c>
      <c r="O598" s="98">
        <f t="shared" ref="O598:O602" si="506">N598*G598</f>
        <v>0</v>
      </c>
      <c r="P598" s="98">
        <f t="shared" ref="P598:P602" si="507">IF(D598="","",(K598+M598+O598))</f>
        <v>1080.7983999999999</v>
      </c>
    </row>
    <row r="599" spans="1:16" ht="14.1" x14ac:dyDescent="0.3">
      <c r="A599" s="94">
        <f>IF(D599=0,"",1+MAX(A$12:A598))</f>
        <v>489</v>
      </c>
      <c r="B599" s="31"/>
      <c r="C599" s="118" t="s">
        <v>137</v>
      </c>
      <c r="D599" s="28">
        <f>ROUNDUP(D598*24/500,0)</f>
        <v>2</v>
      </c>
      <c r="E599" s="28" t="s">
        <v>307</v>
      </c>
      <c r="F599" s="96">
        <v>0</v>
      </c>
      <c r="G599" s="97">
        <f t="shared" si="285"/>
        <v>2</v>
      </c>
      <c r="H599" s="97">
        <v>5</v>
      </c>
      <c r="I599" s="98">
        <v>59.89</v>
      </c>
      <c r="J599" s="97">
        <f t="shared" si="503"/>
        <v>10</v>
      </c>
      <c r="K599" s="98">
        <f t="shared" si="504"/>
        <v>598.9</v>
      </c>
      <c r="L599" s="98">
        <v>16.25</v>
      </c>
      <c r="M599" s="98">
        <f t="shared" si="505"/>
        <v>32.5</v>
      </c>
      <c r="N599" s="98">
        <v>0</v>
      </c>
      <c r="O599" s="98">
        <f t="shared" si="506"/>
        <v>0</v>
      </c>
      <c r="P599" s="98">
        <f t="shared" si="507"/>
        <v>631.4</v>
      </c>
    </row>
    <row r="600" spans="1:16" ht="14.1" x14ac:dyDescent="0.3">
      <c r="A600" s="94">
        <f>IF(D600=0,"",1+MAX(A$12:A599))</f>
        <v>490</v>
      </c>
      <c r="B600" s="31"/>
      <c r="C600" s="118" t="s">
        <v>138</v>
      </c>
      <c r="D600" s="28">
        <f>ROUNDUP(D597*0.053,0)</f>
        <v>37</v>
      </c>
      <c r="E600" s="28" t="s">
        <v>308</v>
      </c>
      <c r="F600" s="96">
        <v>0.1</v>
      </c>
      <c r="G600" s="97">
        <f t="shared" si="285"/>
        <v>40.700000000000003</v>
      </c>
      <c r="H600" s="97">
        <v>0.22</v>
      </c>
      <c r="I600" s="98">
        <v>59.89</v>
      </c>
      <c r="J600" s="97">
        <f t="shared" si="503"/>
        <v>8.9540000000000006</v>
      </c>
      <c r="K600" s="98">
        <f t="shared" si="504"/>
        <v>536.25506000000007</v>
      </c>
      <c r="L600" s="98">
        <v>0.5</v>
      </c>
      <c r="M600" s="98">
        <f t="shared" si="505"/>
        <v>20.350000000000001</v>
      </c>
      <c r="N600" s="98">
        <v>0</v>
      </c>
      <c r="O600" s="98">
        <f t="shared" si="506"/>
        <v>0</v>
      </c>
      <c r="P600" s="98">
        <f t="shared" si="507"/>
        <v>556.60506000000009</v>
      </c>
    </row>
    <row r="601" spans="1:16" ht="14.1" x14ac:dyDescent="0.3">
      <c r="A601" s="94">
        <f>IF(D601=0,"",1+MAX(A$12:A600))</f>
        <v>491</v>
      </c>
      <c r="B601" s="31"/>
      <c r="C601" s="118" t="s">
        <v>139</v>
      </c>
      <c r="D601" s="28">
        <f>ROUNDUP(D597*1.33,0)</f>
        <v>913</v>
      </c>
      <c r="E601" s="28" t="s">
        <v>70</v>
      </c>
      <c r="F601" s="96">
        <v>0</v>
      </c>
      <c r="G601" s="97">
        <f t="shared" si="285"/>
        <v>913</v>
      </c>
      <c r="H601" s="97">
        <v>2E-3</v>
      </c>
      <c r="I601" s="98">
        <v>59.89</v>
      </c>
      <c r="J601" s="97">
        <f t="shared" si="503"/>
        <v>1.8260000000000001</v>
      </c>
      <c r="K601" s="98">
        <f t="shared" si="504"/>
        <v>109.35914000000001</v>
      </c>
      <c r="L601" s="98">
        <v>0.06</v>
      </c>
      <c r="M601" s="98">
        <f t="shared" si="505"/>
        <v>54.78</v>
      </c>
      <c r="N601" s="98">
        <v>0</v>
      </c>
      <c r="O601" s="98">
        <f t="shared" si="506"/>
        <v>0</v>
      </c>
      <c r="P601" s="98">
        <f t="shared" si="507"/>
        <v>164.13914</v>
      </c>
    </row>
    <row r="602" spans="1:16" ht="14.1" x14ac:dyDescent="0.3">
      <c r="A602" s="94">
        <f>IF(D602=0,"",1+MAX(A$12:A601))</f>
        <v>492</v>
      </c>
      <c r="B602" s="31"/>
      <c r="C602" s="59" t="s">
        <v>309</v>
      </c>
      <c r="D602" s="28">
        <f>D588*4</f>
        <v>196</v>
      </c>
      <c r="E602" s="28" t="s">
        <v>71</v>
      </c>
      <c r="F602" s="96">
        <v>0.1</v>
      </c>
      <c r="G602" s="97">
        <f t="shared" si="285"/>
        <v>215.6</v>
      </c>
      <c r="H602" s="97">
        <v>2.5000000000000001E-2</v>
      </c>
      <c r="I602" s="98">
        <v>59.89</v>
      </c>
      <c r="J602" s="97">
        <f t="shared" si="503"/>
        <v>5.3900000000000006</v>
      </c>
      <c r="K602" s="98">
        <f t="shared" si="504"/>
        <v>322.80710000000005</v>
      </c>
      <c r="L602" s="98">
        <v>0.5</v>
      </c>
      <c r="M602" s="98">
        <f t="shared" si="505"/>
        <v>107.8</v>
      </c>
      <c r="N602" s="98">
        <v>0</v>
      </c>
      <c r="O602" s="98">
        <f t="shared" si="506"/>
        <v>0</v>
      </c>
      <c r="P602" s="98">
        <f t="shared" si="507"/>
        <v>430.60710000000006</v>
      </c>
    </row>
    <row r="603" spans="1:16" ht="14.1" x14ac:dyDescent="0.3">
      <c r="A603" s="94" t="str">
        <f>IF(D603=0,"",1+MAX(A$12:A602))</f>
        <v/>
      </c>
      <c r="B603" s="31"/>
      <c r="C603" s="59"/>
      <c r="D603" s="28"/>
      <c r="E603" s="28"/>
      <c r="F603" s="96"/>
      <c r="G603" s="97"/>
      <c r="H603" s="97"/>
      <c r="I603" s="98"/>
      <c r="J603" s="97"/>
      <c r="K603" s="98"/>
      <c r="L603" s="98"/>
      <c r="M603" s="98"/>
      <c r="N603" s="98"/>
      <c r="O603" s="98"/>
      <c r="P603" s="98"/>
    </row>
    <row r="604" spans="1:16" ht="14.1" x14ac:dyDescent="0.3">
      <c r="A604" s="94">
        <f>IF(D604=0,"",1+MAX(A$12:A603))</f>
        <v>493</v>
      </c>
      <c r="B604" s="31"/>
      <c r="C604" s="140" t="s">
        <v>376</v>
      </c>
      <c r="D604" s="29">
        <v>23</v>
      </c>
      <c r="E604" s="29" t="s">
        <v>71</v>
      </c>
      <c r="F604" s="96"/>
      <c r="G604" s="97"/>
      <c r="H604" s="97"/>
      <c r="I604" s="98"/>
      <c r="J604" s="97"/>
      <c r="K604" s="98"/>
      <c r="L604" s="98"/>
      <c r="M604" s="98"/>
      <c r="N604" s="98"/>
      <c r="O604" s="98"/>
      <c r="P604" s="98"/>
    </row>
    <row r="605" spans="1:16" ht="14.1" x14ac:dyDescent="0.3">
      <c r="A605" s="94">
        <f>IF(D605=0,"",1+MAX(A$12:A604))</f>
        <v>494</v>
      </c>
      <c r="B605" s="31"/>
      <c r="C605" s="59" t="s">
        <v>377</v>
      </c>
      <c r="D605" s="28">
        <f>(D604/1.33)*13.33</f>
        <v>230.51879699248121</v>
      </c>
      <c r="E605" s="28" t="s">
        <v>71</v>
      </c>
      <c r="F605" s="96">
        <v>0.1</v>
      </c>
      <c r="G605" s="97">
        <f t="shared" si="285"/>
        <v>253.57067669172935</v>
      </c>
      <c r="H605" s="97">
        <v>1.7999999999999999E-2</v>
      </c>
      <c r="I605" s="98">
        <v>59.89</v>
      </c>
      <c r="J605" s="97">
        <f t="shared" ref="J605:J607" si="508">H605*G605</f>
        <v>4.5642721804511277</v>
      </c>
      <c r="K605" s="98">
        <f t="shared" ref="K605:K607" si="509">I605*J605</f>
        <v>273.35426088721806</v>
      </c>
      <c r="L605" s="98">
        <v>0.94</v>
      </c>
      <c r="M605" s="98">
        <f t="shared" ref="M605:M607" si="510">L605*G605</f>
        <v>238.35643609022557</v>
      </c>
      <c r="N605" s="98">
        <v>0</v>
      </c>
      <c r="O605" s="98">
        <f t="shared" ref="O605:O607" si="511">N605*G605</f>
        <v>0</v>
      </c>
      <c r="P605" s="98">
        <f t="shared" ref="P605:P607" si="512">IF(D605="","",(K605+M605+O605))</f>
        <v>511.7106969774436</v>
      </c>
    </row>
    <row r="606" spans="1:16" ht="14.1" x14ac:dyDescent="0.3">
      <c r="A606" s="94">
        <f>IF(D606=0,"",1+MAX(A$12:A605))</f>
        <v>495</v>
      </c>
      <c r="B606" s="31"/>
      <c r="C606" s="59" t="s">
        <v>312</v>
      </c>
      <c r="D606" s="28">
        <f>D604*2</f>
        <v>46</v>
      </c>
      <c r="E606" s="28" t="s">
        <v>71</v>
      </c>
      <c r="F606" s="96">
        <v>0.1</v>
      </c>
      <c r="G606" s="97">
        <f t="shared" si="285"/>
        <v>50.6</v>
      </c>
      <c r="H606" s="97">
        <v>1.7999999999999999E-2</v>
      </c>
      <c r="I606" s="98">
        <v>59.89</v>
      </c>
      <c r="J606" s="97">
        <f t="shared" si="508"/>
        <v>0.91079999999999994</v>
      </c>
      <c r="K606" s="98">
        <f t="shared" si="509"/>
        <v>54.547812</v>
      </c>
      <c r="L606" s="98">
        <v>0.94</v>
      </c>
      <c r="M606" s="98">
        <f t="shared" si="510"/>
        <v>47.564</v>
      </c>
      <c r="N606" s="98">
        <v>0</v>
      </c>
      <c r="O606" s="98">
        <f t="shared" si="511"/>
        <v>0</v>
      </c>
      <c r="P606" s="98">
        <f t="shared" si="512"/>
        <v>102.111812</v>
      </c>
    </row>
    <row r="607" spans="1:16" ht="14.1" x14ac:dyDescent="0.3">
      <c r="A607" s="94">
        <f>IF(D607=0,"",1+MAX(A$12:A606))</f>
        <v>496</v>
      </c>
      <c r="B607" s="31"/>
      <c r="C607" s="59" t="s">
        <v>313</v>
      </c>
      <c r="D607" s="28">
        <f>D604</f>
        <v>23</v>
      </c>
      <c r="E607" s="28" t="s">
        <v>71</v>
      </c>
      <c r="F607" s="96">
        <v>0.1</v>
      </c>
      <c r="G607" s="97">
        <f t="shared" si="285"/>
        <v>25.3</v>
      </c>
      <c r="H607" s="97">
        <v>1.7999999999999999E-2</v>
      </c>
      <c r="I607" s="98">
        <v>59.89</v>
      </c>
      <c r="J607" s="97">
        <f t="shared" si="508"/>
        <v>0.45539999999999997</v>
      </c>
      <c r="K607" s="98">
        <f t="shared" si="509"/>
        <v>27.273906</v>
      </c>
      <c r="L607" s="98">
        <v>0.94</v>
      </c>
      <c r="M607" s="98">
        <f t="shared" si="510"/>
        <v>23.782</v>
      </c>
      <c r="N607" s="98">
        <v>0</v>
      </c>
      <c r="O607" s="98">
        <f t="shared" si="511"/>
        <v>0</v>
      </c>
      <c r="P607" s="98">
        <f t="shared" si="512"/>
        <v>51.055906</v>
      </c>
    </row>
    <row r="608" spans="1:16" ht="27.95" x14ac:dyDescent="0.3">
      <c r="A608" s="94">
        <f>IF(D608=0,"",1+MAX(A$12:A607))</f>
        <v>497</v>
      </c>
      <c r="B608" s="31"/>
      <c r="C608" s="59" t="s">
        <v>378</v>
      </c>
      <c r="D608" s="28">
        <f>D604*13.33</f>
        <v>306.58999999999997</v>
      </c>
      <c r="E608" s="28" t="s">
        <v>67</v>
      </c>
      <c r="F608" s="96">
        <v>0.1</v>
      </c>
      <c r="G608" s="97">
        <f t="shared" si="285"/>
        <v>337.24899999999997</v>
      </c>
      <c r="H608" s="97"/>
      <c r="I608" s="98"/>
      <c r="J608" s="97"/>
      <c r="K608" s="98"/>
      <c r="L608" s="98"/>
      <c r="M608" s="98"/>
      <c r="N608" s="98"/>
      <c r="O608" s="98"/>
      <c r="P608" s="98"/>
    </row>
    <row r="609" spans="1:19" ht="14.1" x14ac:dyDescent="0.3">
      <c r="A609" s="94">
        <f>IF(D609=0,"",1+MAX(A$12:A608))</f>
        <v>498</v>
      </c>
      <c r="B609" s="31"/>
      <c r="C609" s="118" t="s">
        <v>136</v>
      </c>
      <c r="D609" s="28">
        <f>ROUNDUP(D608/32,0)</f>
        <v>10</v>
      </c>
      <c r="E609" s="28" t="s">
        <v>306</v>
      </c>
      <c r="F609" s="96">
        <v>0</v>
      </c>
      <c r="G609" s="97">
        <f t="shared" si="285"/>
        <v>10</v>
      </c>
      <c r="H609" s="97">
        <v>0.48</v>
      </c>
      <c r="I609" s="98">
        <v>59.89</v>
      </c>
      <c r="J609" s="97">
        <f t="shared" ref="J609:J612" si="513">H609*G609</f>
        <v>4.8</v>
      </c>
      <c r="K609" s="98">
        <f t="shared" ref="K609:K612" si="514">I609*J609</f>
        <v>287.47199999999998</v>
      </c>
      <c r="L609" s="98">
        <v>26.46</v>
      </c>
      <c r="M609" s="98">
        <f t="shared" ref="M609:M612" si="515">L609*G609</f>
        <v>264.60000000000002</v>
      </c>
      <c r="N609" s="98">
        <v>0</v>
      </c>
      <c r="O609" s="98">
        <f t="shared" ref="O609:O612" si="516">N609*G609</f>
        <v>0</v>
      </c>
      <c r="P609" s="98">
        <f t="shared" ref="P609:P612" si="517">IF(D609="","",(K609+M609+O609))</f>
        <v>552.072</v>
      </c>
    </row>
    <row r="610" spans="1:19" ht="14.1" x14ac:dyDescent="0.3">
      <c r="A610" s="94">
        <f>IF(D610=0,"",1+MAX(A$12:A609))</f>
        <v>499</v>
      </c>
      <c r="B610" s="31"/>
      <c r="C610" s="118" t="s">
        <v>137</v>
      </c>
      <c r="D610" s="28">
        <f>ROUNDUP(D609*24/500,0)</f>
        <v>1</v>
      </c>
      <c r="E610" s="28" t="s">
        <v>307</v>
      </c>
      <c r="F610" s="96">
        <v>0</v>
      </c>
      <c r="G610" s="97">
        <f t="shared" si="285"/>
        <v>1</v>
      </c>
      <c r="H610" s="97">
        <v>5</v>
      </c>
      <c r="I610" s="98">
        <v>59.89</v>
      </c>
      <c r="J610" s="97">
        <f t="shared" si="513"/>
        <v>5</v>
      </c>
      <c r="K610" s="98">
        <f t="shared" si="514"/>
        <v>299.45</v>
      </c>
      <c r="L610" s="98">
        <v>16.25</v>
      </c>
      <c r="M610" s="98">
        <f t="shared" si="515"/>
        <v>16.25</v>
      </c>
      <c r="N610" s="98">
        <v>0</v>
      </c>
      <c r="O610" s="98">
        <f t="shared" si="516"/>
        <v>0</v>
      </c>
      <c r="P610" s="98">
        <f t="shared" si="517"/>
        <v>315.7</v>
      </c>
    </row>
    <row r="611" spans="1:19" ht="14.1" x14ac:dyDescent="0.3">
      <c r="A611" s="94">
        <f>IF(D611=0,"",1+MAX(A$12:A610))</f>
        <v>500</v>
      </c>
      <c r="B611" s="31"/>
      <c r="C611" s="118" t="s">
        <v>138</v>
      </c>
      <c r="D611" s="28">
        <f>ROUNDUP(D608*0.053,0)</f>
        <v>17</v>
      </c>
      <c r="E611" s="28" t="s">
        <v>308</v>
      </c>
      <c r="F611" s="96">
        <v>0.1</v>
      </c>
      <c r="G611" s="97">
        <f t="shared" si="285"/>
        <v>18.7</v>
      </c>
      <c r="H611" s="97">
        <v>0.22</v>
      </c>
      <c r="I611" s="98">
        <v>59.89</v>
      </c>
      <c r="J611" s="97">
        <f t="shared" si="513"/>
        <v>4.1139999999999999</v>
      </c>
      <c r="K611" s="98">
        <f t="shared" si="514"/>
        <v>246.38746</v>
      </c>
      <c r="L611" s="98">
        <v>0.5</v>
      </c>
      <c r="M611" s="98">
        <f t="shared" si="515"/>
        <v>9.35</v>
      </c>
      <c r="N611" s="98">
        <v>0</v>
      </c>
      <c r="O611" s="98">
        <f t="shared" si="516"/>
        <v>0</v>
      </c>
      <c r="P611" s="98">
        <f t="shared" si="517"/>
        <v>255.73746</v>
      </c>
    </row>
    <row r="612" spans="1:19" ht="14.1" x14ac:dyDescent="0.3">
      <c r="A612" s="94">
        <f>IF(D612=0,"",1+MAX(A$12:A611))</f>
        <v>501</v>
      </c>
      <c r="B612" s="31"/>
      <c r="C612" s="118" t="s">
        <v>139</v>
      </c>
      <c r="D612" s="28">
        <f>ROUNDUP(D608*1.33,0)</f>
        <v>408</v>
      </c>
      <c r="E612" s="28" t="s">
        <v>70</v>
      </c>
      <c r="F612" s="96">
        <v>0</v>
      </c>
      <c r="G612" s="97">
        <f t="shared" si="285"/>
        <v>408</v>
      </c>
      <c r="H612" s="97">
        <v>2E-3</v>
      </c>
      <c r="I612" s="98">
        <v>59.89</v>
      </c>
      <c r="J612" s="97">
        <f t="shared" si="513"/>
        <v>0.81600000000000006</v>
      </c>
      <c r="K612" s="98">
        <f t="shared" si="514"/>
        <v>48.870240000000003</v>
      </c>
      <c r="L612" s="98">
        <v>0.06</v>
      </c>
      <c r="M612" s="98">
        <f t="shared" si="515"/>
        <v>24.48</v>
      </c>
      <c r="N612" s="98">
        <v>0</v>
      </c>
      <c r="O612" s="98">
        <f t="shared" si="516"/>
        <v>0</v>
      </c>
      <c r="P612" s="98">
        <f t="shared" si="517"/>
        <v>73.350239999999999</v>
      </c>
    </row>
    <row r="613" spans="1:19" ht="14.1" x14ac:dyDescent="0.3">
      <c r="A613" s="94">
        <f>IF(D613=0,"",1+MAX(A$12:A612))</f>
        <v>502</v>
      </c>
      <c r="B613" s="31"/>
      <c r="C613" s="59" t="s">
        <v>353</v>
      </c>
      <c r="D613" s="28">
        <f>D604*13.33</f>
        <v>306.58999999999997</v>
      </c>
      <c r="E613" s="28" t="s">
        <v>67</v>
      </c>
      <c r="F613" s="96">
        <v>0.1</v>
      </c>
      <c r="G613" s="97">
        <f t="shared" si="285"/>
        <v>337.24899999999997</v>
      </c>
      <c r="H613" s="97"/>
      <c r="I613" s="98"/>
      <c r="J613" s="97"/>
      <c r="K613" s="98"/>
      <c r="L613" s="98"/>
      <c r="M613" s="98"/>
      <c r="N613" s="98"/>
      <c r="O613" s="98"/>
      <c r="P613" s="98"/>
    </row>
    <row r="614" spans="1:19" ht="14.1" x14ac:dyDescent="0.3">
      <c r="A614" s="94">
        <f>IF(D614=0,"",1+MAX(A$12:A613))</f>
        <v>503</v>
      </c>
      <c r="B614" s="31"/>
      <c r="C614" s="118" t="s">
        <v>136</v>
      </c>
      <c r="D614" s="28">
        <f>ROUNDUP(D613/32,0)</f>
        <v>10</v>
      </c>
      <c r="E614" s="28" t="s">
        <v>306</v>
      </c>
      <c r="F614" s="96">
        <v>0</v>
      </c>
      <c r="G614" s="97">
        <f t="shared" si="285"/>
        <v>10</v>
      </c>
      <c r="H614" s="97">
        <v>0.48</v>
      </c>
      <c r="I614" s="98">
        <v>59.89</v>
      </c>
      <c r="J614" s="97">
        <f t="shared" ref="J614:J618" si="518">H614*G614</f>
        <v>4.8</v>
      </c>
      <c r="K614" s="98">
        <f t="shared" ref="K614:K618" si="519">I614*J614</f>
        <v>287.47199999999998</v>
      </c>
      <c r="L614" s="98">
        <v>20.38</v>
      </c>
      <c r="M614" s="98">
        <f t="shared" ref="M614:M618" si="520">L614*G614</f>
        <v>203.79999999999998</v>
      </c>
      <c r="N614" s="98">
        <v>0</v>
      </c>
      <c r="O614" s="98">
        <f t="shared" ref="O614:O618" si="521">N614*G614</f>
        <v>0</v>
      </c>
      <c r="P614" s="98">
        <f t="shared" ref="P614:P618" si="522">IF(D614="","",(K614+M614+O614))</f>
        <v>491.27199999999993</v>
      </c>
    </row>
    <row r="615" spans="1:19" ht="14.1" x14ac:dyDescent="0.3">
      <c r="A615" s="94">
        <f>IF(D615=0,"",1+MAX(A$12:A614))</f>
        <v>504</v>
      </c>
      <c r="B615" s="31"/>
      <c r="C615" s="118" t="s">
        <v>137</v>
      </c>
      <c r="D615" s="28">
        <f>ROUNDUP(D614*24/500,0)</f>
        <v>1</v>
      </c>
      <c r="E615" s="28" t="s">
        <v>307</v>
      </c>
      <c r="F615" s="96">
        <v>0</v>
      </c>
      <c r="G615" s="97">
        <f t="shared" si="285"/>
        <v>1</v>
      </c>
      <c r="H615" s="97">
        <v>5</v>
      </c>
      <c r="I615" s="98">
        <v>59.89</v>
      </c>
      <c r="J615" s="97">
        <f t="shared" si="518"/>
        <v>5</v>
      </c>
      <c r="K615" s="98">
        <f t="shared" si="519"/>
        <v>299.45</v>
      </c>
      <c r="L615" s="98">
        <v>16.25</v>
      </c>
      <c r="M615" s="98">
        <f t="shared" si="520"/>
        <v>16.25</v>
      </c>
      <c r="N615" s="98">
        <v>0</v>
      </c>
      <c r="O615" s="98">
        <f t="shared" si="521"/>
        <v>0</v>
      </c>
      <c r="P615" s="98">
        <f t="shared" si="522"/>
        <v>315.7</v>
      </c>
    </row>
    <row r="616" spans="1:19" ht="14.1" x14ac:dyDescent="0.3">
      <c r="A616" s="94">
        <f>IF(D616=0,"",1+MAX(A$12:A615))</f>
        <v>505</v>
      </c>
      <c r="B616" s="31"/>
      <c r="C616" s="118" t="s">
        <v>138</v>
      </c>
      <c r="D616" s="28">
        <f>ROUNDUP(D613*0.053,0)</f>
        <v>17</v>
      </c>
      <c r="E616" s="28" t="s">
        <v>308</v>
      </c>
      <c r="F616" s="96">
        <v>0.1</v>
      </c>
      <c r="G616" s="97">
        <f t="shared" si="285"/>
        <v>18.7</v>
      </c>
      <c r="H616" s="97">
        <v>0.22</v>
      </c>
      <c r="I616" s="98">
        <v>59.89</v>
      </c>
      <c r="J616" s="97">
        <f t="shared" si="518"/>
        <v>4.1139999999999999</v>
      </c>
      <c r="K616" s="98">
        <f t="shared" si="519"/>
        <v>246.38746</v>
      </c>
      <c r="L616" s="98">
        <v>0.5</v>
      </c>
      <c r="M616" s="98">
        <f t="shared" si="520"/>
        <v>9.35</v>
      </c>
      <c r="N616" s="98">
        <v>0</v>
      </c>
      <c r="O616" s="98">
        <f t="shared" si="521"/>
        <v>0</v>
      </c>
      <c r="P616" s="98">
        <f t="shared" si="522"/>
        <v>255.73746</v>
      </c>
    </row>
    <row r="617" spans="1:19" ht="14.1" x14ac:dyDescent="0.3">
      <c r="A617" s="94">
        <f>IF(D617=0,"",1+MAX(A$12:A616))</f>
        <v>506</v>
      </c>
      <c r="B617" s="31"/>
      <c r="C617" s="118" t="s">
        <v>139</v>
      </c>
      <c r="D617" s="28">
        <f>ROUNDUP(D613*1.33,0)</f>
        <v>408</v>
      </c>
      <c r="E617" s="28" t="s">
        <v>70</v>
      </c>
      <c r="F617" s="96">
        <v>0</v>
      </c>
      <c r="G617" s="97">
        <f t="shared" si="285"/>
        <v>408</v>
      </c>
      <c r="H617" s="97">
        <v>2E-3</v>
      </c>
      <c r="I617" s="98">
        <v>59.89</v>
      </c>
      <c r="J617" s="97">
        <f t="shared" si="518"/>
        <v>0.81600000000000006</v>
      </c>
      <c r="K617" s="98">
        <f t="shared" si="519"/>
        <v>48.870240000000003</v>
      </c>
      <c r="L617" s="98">
        <v>0.06</v>
      </c>
      <c r="M617" s="98">
        <f t="shared" si="520"/>
        <v>24.48</v>
      </c>
      <c r="N617" s="98">
        <v>0</v>
      </c>
      <c r="O617" s="98">
        <f t="shared" si="521"/>
        <v>0</v>
      </c>
      <c r="P617" s="98">
        <f t="shared" si="522"/>
        <v>73.350239999999999</v>
      </c>
    </row>
    <row r="618" spans="1:19" ht="14.1" x14ac:dyDescent="0.3">
      <c r="A618" s="94">
        <f>IF(D618=0,"",1+MAX(A$12:A617))</f>
        <v>507</v>
      </c>
      <c r="B618" s="31"/>
      <c r="C618" s="59" t="s">
        <v>309</v>
      </c>
      <c r="D618" s="28">
        <f>D604*4</f>
        <v>92</v>
      </c>
      <c r="E618" s="28" t="s">
        <v>71</v>
      </c>
      <c r="F618" s="96">
        <v>0.1</v>
      </c>
      <c r="G618" s="97">
        <f t="shared" si="285"/>
        <v>101.2</v>
      </c>
      <c r="H618" s="97">
        <v>2.5000000000000001E-2</v>
      </c>
      <c r="I618" s="98">
        <v>59.89</v>
      </c>
      <c r="J618" s="97">
        <f t="shared" si="518"/>
        <v>2.5300000000000002</v>
      </c>
      <c r="K618" s="98">
        <f t="shared" si="519"/>
        <v>151.52170000000001</v>
      </c>
      <c r="L618" s="98">
        <v>0.5</v>
      </c>
      <c r="M618" s="98">
        <f t="shared" si="520"/>
        <v>50.6</v>
      </c>
      <c r="N618" s="98">
        <v>0</v>
      </c>
      <c r="O618" s="98">
        <f t="shared" si="521"/>
        <v>0</v>
      </c>
      <c r="P618" s="98">
        <f t="shared" si="522"/>
        <v>202.1217</v>
      </c>
    </row>
    <row r="619" spans="1:19" s="3" customFormat="1" ht="14.1" x14ac:dyDescent="0.3">
      <c r="A619" s="94" t="str">
        <f>IF(E619=0,"",1+MAX(A235:A247))</f>
        <v/>
      </c>
      <c r="B619" s="31"/>
      <c r="C619" s="85" t="s">
        <v>109</v>
      </c>
      <c r="D619" s="28"/>
      <c r="E619" s="28"/>
      <c r="F619" s="96"/>
      <c r="G619" s="97"/>
      <c r="H619" s="97"/>
      <c r="I619" s="98"/>
      <c r="J619" s="97"/>
      <c r="K619" s="98"/>
      <c r="L619" s="98"/>
      <c r="M619" s="98"/>
      <c r="N619" s="98"/>
      <c r="O619" s="98"/>
      <c r="P619" s="98"/>
    </row>
    <row r="620" spans="1:19" ht="14.1" x14ac:dyDescent="0.3">
      <c r="A620" s="94">
        <f>IF(D620=0,"",1+MAX(A$12:A619))</f>
        <v>508</v>
      </c>
      <c r="B620" s="31"/>
      <c r="C620" s="59" t="s">
        <v>380</v>
      </c>
      <c r="D620" s="28">
        <v>2848.68</v>
      </c>
      <c r="E620" s="28" t="s">
        <v>67</v>
      </c>
      <c r="F620" s="96">
        <v>0.1</v>
      </c>
      <c r="G620" s="97">
        <f t="shared" ref="G620:G625" si="523">(F620*D620)+D620</f>
        <v>3133.5479999999998</v>
      </c>
      <c r="H620" s="97">
        <v>0.09</v>
      </c>
      <c r="I620" s="98">
        <v>59.89</v>
      </c>
      <c r="J620" s="97">
        <f t="shared" ref="J620" si="524">H620*G620</f>
        <v>282.01931999999999</v>
      </c>
      <c r="K620" s="98">
        <f t="shared" ref="K620" si="525">I620*J620</f>
        <v>16890.137074800001</v>
      </c>
      <c r="L620" s="98">
        <v>3.9</v>
      </c>
      <c r="M620" s="98">
        <f t="shared" ref="M620" si="526">L620*G620</f>
        <v>12220.837199999998</v>
      </c>
      <c r="N620" s="98">
        <v>0</v>
      </c>
      <c r="O620" s="98">
        <f t="shared" ref="O620" si="527">N620*G620</f>
        <v>0</v>
      </c>
      <c r="P620" s="98">
        <f t="shared" ref="P620" si="528">IF(D620="","",(K620+M620+O620))</f>
        <v>29110.974274799999</v>
      </c>
    </row>
    <row r="621" spans="1:19" ht="14.1" x14ac:dyDescent="0.3">
      <c r="A621" s="94">
        <f>IF(E621=0,"",1+MAX(A619:A620))</f>
        <v>509</v>
      </c>
      <c r="B621" s="31"/>
      <c r="C621" s="59" t="s">
        <v>143</v>
      </c>
      <c r="D621" s="28">
        <v>2911</v>
      </c>
      <c r="E621" s="28" t="s">
        <v>67</v>
      </c>
      <c r="F621" s="96">
        <v>0.1</v>
      </c>
      <c r="G621" s="97">
        <f t="shared" si="523"/>
        <v>3202.1</v>
      </c>
      <c r="H621" s="97"/>
      <c r="I621" s="98"/>
      <c r="J621" s="97"/>
      <c r="K621" s="98"/>
      <c r="L621" s="98"/>
      <c r="M621" s="98"/>
      <c r="N621" s="98"/>
      <c r="O621" s="98"/>
      <c r="P621" s="98"/>
    </row>
    <row r="622" spans="1:19" ht="14.1" x14ac:dyDescent="0.3">
      <c r="A622" s="94">
        <f>IF(D622=0,"",1+MAX(A$12:A621))</f>
        <v>510</v>
      </c>
      <c r="B622" s="31"/>
      <c r="C622" s="118" t="s">
        <v>136</v>
      </c>
      <c r="D622" s="28">
        <f>ROUNDUP(D621/32,0)</f>
        <v>91</v>
      </c>
      <c r="E622" s="28" t="s">
        <v>140</v>
      </c>
      <c r="F622" s="96">
        <v>0</v>
      </c>
      <c r="G622" s="97">
        <f t="shared" si="523"/>
        <v>91</v>
      </c>
      <c r="H622" s="129">
        <v>0.48</v>
      </c>
      <c r="I622" s="98">
        <v>59.89</v>
      </c>
      <c r="J622" s="97">
        <f t="shared" ref="J622:J625" si="529">H622*G622</f>
        <v>43.68</v>
      </c>
      <c r="K622" s="98">
        <f t="shared" ref="K622:K625" si="530">I622*J622</f>
        <v>2615.9951999999998</v>
      </c>
      <c r="L622" s="98">
        <v>26.46</v>
      </c>
      <c r="M622" s="98">
        <f t="shared" ref="M622:M625" si="531">L622*G622</f>
        <v>2407.86</v>
      </c>
      <c r="N622" s="98">
        <v>0</v>
      </c>
      <c r="O622" s="98">
        <f t="shared" ref="O622:O625" si="532">N622*G622</f>
        <v>0</v>
      </c>
      <c r="P622" s="98">
        <f t="shared" ref="P622:P625" si="533">IF(D622="","",(K622+M622+O622))</f>
        <v>5023.8552</v>
      </c>
      <c r="R622" s="56"/>
      <c r="S622" s="56"/>
    </row>
    <row r="623" spans="1:19" ht="14.1" x14ac:dyDescent="0.3">
      <c r="A623" s="94">
        <f>IF(D623=0,"",1+MAX(A$12:A622))</f>
        <v>511</v>
      </c>
      <c r="B623" s="31"/>
      <c r="C623" s="118" t="s">
        <v>137</v>
      </c>
      <c r="D623" s="28">
        <f>ROUNDUP(D622*24/500,0)</f>
        <v>5</v>
      </c>
      <c r="E623" s="28" t="s">
        <v>141</v>
      </c>
      <c r="F623" s="96">
        <v>0</v>
      </c>
      <c r="G623" s="97">
        <f t="shared" si="523"/>
        <v>5</v>
      </c>
      <c r="H623" s="129">
        <v>5</v>
      </c>
      <c r="I623" s="98">
        <v>59.89</v>
      </c>
      <c r="J623" s="97">
        <f t="shared" si="529"/>
        <v>25</v>
      </c>
      <c r="K623" s="98">
        <f t="shared" si="530"/>
        <v>1497.25</v>
      </c>
      <c r="L623" s="98">
        <v>16.25</v>
      </c>
      <c r="M623" s="98">
        <f t="shared" si="531"/>
        <v>81.25</v>
      </c>
      <c r="N623" s="98">
        <v>0</v>
      </c>
      <c r="O623" s="98">
        <f t="shared" si="532"/>
        <v>0</v>
      </c>
      <c r="P623" s="98">
        <f t="shared" si="533"/>
        <v>1578.5</v>
      </c>
      <c r="R623" s="56"/>
      <c r="S623" s="56"/>
    </row>
    <row r="624" spans="1:19" ht="14.1" x14ac:dyDescent="0.3">
      <c r="A624" s="94">
        <f>IF(D624=0,"",1+MAX(A$12:A623))</f>
        <v>512</v>
      </c>
      <c r="B624" s="31"/>
      <c r="C624" s="118" t="s">
        <v>138</v>
      </c>
      <c r="D624" s="28">
        <f>ROUNDUP(D621*0.053,0)</f>
        <v>155</v>
      </c>
      <c r="E624" s="28" t="s">
        <v>142</v>
      </c>
      <c r="F624" s="96">
        <v>0.1</v>
      </c>
      <c r="G624" s="97">
        <f t="shared" si="523"/>
        <v>170.5</v>
      </c>
      <c r="H624" s="129">
        <v>0.22</v>
      </c>
      <c r="I624" s="98">
        <v>59.89</v>
      </c>
      <c r="J624" s="97">
        <f t="shared" si="529"/>
        <v>37.51</v>
      </c>
      <c r="K624" s="98">
        <f t="shared" si="530"/>
        <v>2246.4739</v>
      </c>
      <c r="L624" s="98">
        <v>0.5</v>
      </c>
      <c r="M624" s="98">
        <f t="shared" si="531"/>
        <v>85.25</v>
      </c>
      <c r="N624" s="98">
        <v>0</v>
      </c>
      <c r="O624" s="98">
        <f t="shared" si="532"/>
        <v>0</v>
      </c>
      <c r="P624" s="98">
        <f t="shared" si="533"/>
        <v>2331.7239</v>
      </c>
      <c r="R624" s="56"/>
      <c r="S624" s="56"/>
    </row>
    <row r="625" spans="1:19" s="3" customFormat="1" ht="14.1" x14ac:dyDescent="0.3">
      <c r="A625" s="94">
        <f>IF(D625=0,"",1+MAX(A$12:A624))</f>
        <v>513</v>
      </c>
      <c r="B625" s="31"/>
      <c r="C625" s="118" t="s">
        <v>139</v>
      </c>
      <c r="D625" s="28">
        <f>ROUNDUP(D622*28,0)</f>
        <v>2548</v>
      </c>
      <c r="E625" s="28" t="s">
        <v>70</v>
      </c>
      <c r="F625" s="96">
        <v>0</v>
      </c>
      <c r="G625" s="97">
        <f t="shared" si="523"/>
        <v>2548</v>
      </c>
      <c r="H625" s="129">
        <v>2E-3</v>
      </c>
      <c r="I625" s="98">
        <v>59.89</v>
      </c>
      <c r="J625" s="97">
        <f t="shared" si="529"/>
        <v>5.0960000000000001</v>
      </c>
      <c r="K625" s="98">
        <f t="shared" si="530"/>
        <v>305.19943999999998</v>
      </c>
      <c r="L625" s="98">
        <v>0.06</v>
      </c>
      <c r="M625" s="98">
        <f t="shared" si="531"/>
        <v>152.88</v>
      </c>
      <c r="N625" s="98">
        <v>0</v>
      </c>
      <c r="O625" s="98">
        <f t="shared" si="532"/>
        <v>0</v>
      </c>
      <c r="P625" s="98">
        <f t="shared" si="533"/>
        <v>458.07943999999998</v>
      </c>
      <c r="R625" s="56"/>
      <c r="S625" s="56"/>
    </row>
    <row r="626" spans="1:19" s="3" customFormat="1" ht="14.1" x14ac:dyDescent="0.3">
      <c r="A626" s="94" t="str">
        <f>IF(E626=0,"",1+MAX(A246:A625))</f>
        <v/>
      </c>
      <c r="B626" s="31"/>
      <c r="C626" s="85" t="s">
        <v>110</v>
      </c>
      <c r="D626" s="28"/>
      <c r="E626" s="28"/>
      <c r="F626" s="96"/>
      <c r="G626" s="97"/>
      <c r="H626" s="97"/>
      <c r="I626" s="98"/>
      <c r="J626" s="97"/>
      <c r="K626" s="98"/>
      <c r="L626" s="98"/>
      <c r="M626" s="98"/>
      <c r="N626" s="98"/>
      <c r="O626" s="98"/>
      <c r="P626" s="98"/>
    </row>
    <row r="627" spans="1:19" ht="14.1" x14ac:dyDescent="0.3">
      <c r="A627" s="94">
        <f>IF(E627=0,"",1+MAX(A247:A626))</f>
        <v>514</v>
      </c>
      <c r="B627" s="31"/>
      <c r="C627" s="59" t="s">
        <v>381</v>
      </c>
      <c r="D627" s="28">
        <f>202.89*4</f>
        <v>811.56</v>
      </c>
      <c r="E627" s="28" t="s">
        <v>67</v>
      </c>
      <c r="F627" s="96">
        <v>0.1</v>
      </c>
      <c r="G627" s="97">
        <f t="shared" ref="G627" si="534">(F627*D627)+D627</f>
        <v>892.71599999999989</v>
      </c>
      <c r="H627" s="97">
        <v>8.8999999999999996E-2</v>
      </c>
      <c r="I627" s="98">
        <v>65.650000000000006</v>
      </c>
      <c r="J627" s="97">
        <f t="shared" ref="J627" si="535">H627*G627</f>
        <v>79.451723999999984</v>
      </c>
      <c r="K627" s="98">
        <f t="shared" ref="K627" si="536">I627*J627</f>
        <v>5216.0056805999993</v>
      </c>
      <c r="L627" s="98">
        <v>5.19</v>
      </c>
      <c r="M627" s="98">
        <f t="shared" ref="M627" si="537">L627*G627</f>
        <v>4633.1960399999998</v>
      </c>
      <c r="N627" s="98">
        <v>0</v>
      </c>
      <c r="O627" s="98">
        <f t="shared" ref="O627" si="538">N627*G627</f>
        <v>0</v>
      </c>
      <c r="P627" s="98">
        <f t="shared" ref="P627" si="539">IF(D627="","",(K627+M627+O627))</f>
        <v>9849.2017205999982</v>
      </c>
    </row>
    <row r="628" spans="1:19" s="3" customFormat="1" ht="14.1" x14ac:dyDescent="0.3">
      <c r="A628" s="94" t="str">
        <f>IF(E628=0,"",1+MAX(A619:A627))</f>
        <v/>
      </c>
      <c r="B628" s="31"/>
      <c r="C628" s="85" t="s">
        <v>111</v>
      </c>
      <c r="D628" s="28"/>
      <c r="E628" s="28"/>
      <c r="F628" s="96"/>
      <c r="G628" s="97"/>
      <c r="H628" s="97"/>
      <c r="I628" s="98"/>
      <c r="J628" s="97"/>
      <c r="K628" s="98"/>
      <c r="L628" s="98"/>
      <c r="M628" s="98"/>
      <c r="N628" s="98"/>
      <c r="O628" s="98"/>
      <c r="P628" s="98"/>
    </row>
    <row r="629" spans="1:19" ht="14.1" x14ac:dyDescent="0.3">
      <c r="A629" s="94">
        <f>IF(E629=0,"",1+MAX(A620:A628))</f>
        <v>515</v>
      </c>
      <c r="B629" s="31"/>
      <c r="C629" s="59" t="s">
        <v>382</v>
      </c>
      <c r="D629" s="28">
        <v>25341.919999999998</v>
      </c>
      <c r="E629" s="28" t="s">
        <v>67</v>
      </c>
      <c r="F629" s="96">
        <v>0.1</v>
      </c>
      <c r="G629" s="97">
        <f t="shared" ref="G629" si="540">(F629*D629)+D629</f>
        <v>27876.111999999997</v>
      </c>
      <c r="H629" s="97">
        <v>1.2999999999999999E-2</v>
      </c>
      <c r="I629" s="98">
        <v>56.94</v>
      </c>
      <c r="J629" s="97">
        <f t="shared" ref="J629" si="541">H629*G629</f>
        <v>362.38945599999994</v>
      </c>
      <c r="K629" s="98">
        <f t="shared" ref="K629" si="542">I629*J629</f>
        <v>20634.455624639995</v>
      </c>
      <c r="L629" s="98">
        <v>0.45</v>
      </c>
      <c r="M629" s="98">
        <f t="shared" ref="M629" si="543">L629*G629</f>
        <v>12544.250399999999</v>
      </c>
      <c r="N629" s="98">
        <v>0</v>
      </c>
      <c r="O629" s="98">
        <f t="shared" ref="O629" si="544">N629*G629</f>
        <v>0</v>
      </c>
      <c r="P629" s="98">
        <f t="shared" ref="P629" si="545">IF(D629="","",(K629+M629+O629))</f>
        <v>33178.706024639992</v>
      </c>
    </row>
    <row r="630" spans="1:19" s="3" customFormat="1" ht="14.1" x14ac:dyDescent="0.3">
      <c r="A630" s="94" t="str">
        <f>IF(E630=0,"",1+MAX(A626:A629))</f>
        <v/>
      </c>
      <c r="B630" s="31"/>
      <c r="C630" s="85" t="s">
        <v>112</v>
      </c>
      <c r="D630" s="28"/>
      <c r="E630" s="28"/>
      <c r="F630" s="96"/>
      <c r="G630" s="97"/>
      <c r="H630" s="97"/>
      <c r="I630" s="98"/>
      <c r="J630" s="97"/>
      <c r="K630" s="98"/>
      <c r="L630" s="98"/>
      <c r="M630" s="98"/>
      <c r="N630" s="98"/>
      <c r="O630" s="98"/>
      <c r="P630" s="98"/>
    </row>
    <row r="631" spans="1:19" ht="14.1" x14ac:dyDescent="0.3">
      <c r="A631" s="94">
        <f>IF(E631=0,"",1+MAX(A626:A630))</f>
        <v>516</v>
      </c>
      <c r="B631" s="31"/>
      <c r="C631" s="59" t="s">
        <v>383</v>
      </c>
      <c r="D631" s="28">
        <v>3492.4</v>
      </c>
      <c r="E631" s="28" t="s">
        <v>67</v>
      </c>
      <c r="F631" s="96">
        <v>0.1</v>
      </c>
      <c r="G631" s="97">
        <f t="shared" ref="G631" si="546">(F631*D631)+D631</f>
        <v>3841.6400000000003</v>
      </c>
      <c r="H631" s="97">
        <v>1.4999999999999999E-2</v>
      </c>
      <c r="I631" s="98">
        <v>56.94</v>
      </c>
      <c r="J631" s="97">
        <f t="shared" ref="J631" si="547">H631*G631</f>
        <v>57.624600000000001</v>
      </c>
      <c r="K631" s="98">
        <f t="shared" ref="K631" si="548">I631*J631</f>
        <v>3281.1447239999998</v>
      </c>
      <c r="L631" s="98">
        <v>0.45</v>
      </c>
      <c r="M631" s="98">
        <f t="shared" ref="M631" si="549">L631*G631</f>
        <v>1728.7380000000003</v>
      </c>
      <c r="N631" s="98">
        <v>0</v>
      </c>
      <c r="O631" s="98">
        <f t="shared" ref="O631" si="550">N631*G631</f>
        <v>0</v>
      </c>
      <c r="P631" s="98">
        <f t="shared" ref="P631" si="551">IF(D631="","",(K631+M631+O631))</f>
        <v>5009.8827240000001</v>
      </c>
    </row>
    <row r="632" spans="1:19" s="3" customFormat="1" ht="14.1" x14ac:dyDescent="0.3">
      <c r="A632" s="94" t="str">
        <f t="shared" ref="A632:A639" si="552">IF(E632=0,"",1+MAX(A626:A631))</f>
        <v/>
      </c>
      <c r="B632" s="31"/>
      <c r="C632" s="85" t="s">
        <v>113</v>
      </c>
      <c r="D632" s="28"/>
      <c r="E632" s="28"/>
      <c r="F632" s="96"/>
      <c r="G632" s="97"/>
      <c r="H632" s="97"/>
      <c r="I632" s="98"/>
      <c r="J632" s="97"/>
      <c r="K632" s="98"/>
      <c r="L632" s="98"/>
      <c r="M632" s="98"/>
      <c r="N632" s="98"/>
      <c r="O632" s="98"/>
      <c r="P632" s="98"/>
    </row>
    <row r="633" spans="1:19" ht="14.1" x14ac:dyDescent="0.3">
      <c r="A633" s="94">
        <f t="shared" si="552"/>
        <v>517</v>
      </c>
      <c r="B633" s="31"/>
      <c r="C633" s="59" t="s">
        <v>384</v>
      </c>
      <c r="D633" s="28">
        <v>11</v>
      </c>
      <c r="E633" s="28" t="s">
        <v>70</v>
      </c>
      <c r="F633" s="96">
        <v>0</v>
      </c>
      <c r="G633" s="97">
        <f t="shared" ref="G633:G634" si="553">(F633*D633)+D633</f>
        <v>11</v>
      </c>
      <c r="H633" s="97">
        <v>1.2150000000000001</v>
      </c>
      <c r="I633" s="98">
        <v>56.94</v>
      </c>
      <c r="J633" s="97">
        <f t="shared" ref="J633:J634" si="554">H633*G633</f>
        <v>13.365</v>
      </c>
      <c r="K633" s="98">
        <f t="shared" ref="K633:K634" si="555">I633*J633</f>
        <v>761.00310000000002</v>
      </c>
      <c r="L633" s="98">
        <v>26.8</v>
      </c>
      <c r="M633" s="98">
        <f t="shared" ref="M633:M634" si="556">L633*G633</f>
        <v>294.8</v>
      </c>
      <c r="N633" s="98">
        <v>0</v>
      </c>
      <c r="O633" s="98">
        <f t="shared" ref="O633:O634" si="557">N633*G633</f>
        <v>0</v>
      </c>
      <c r="P633" s="98">
        <f t="shared" ref="P633:P634" si="558">IF(D633="","",(K633+M633+O633))</f>
        <v>1055.8031000000001</v>
      </c>
    </row>
    <row r="634" spans="1:19" ht="14.1" x14ac:dyDescent="0.3">
      <c r="A634" s="94">
        <f t="shared" si="552"/>
        <v>518</v>
      </c>
      <c r="B634" s="31"/>
      <c r="C634" s="59" t="s">
        <v>385</v>
      </c>
      <c r="D634" s="28">
        <v>200</v>
      </c>
      <c r="E634" s="28" t="s">
        <v>71</v>
      </c>
      <c r="F634" s="96">
        <v>0.1</v>
      </c>
      <c r="G634" s="97">
        <f t="shared" si="553"/>
        <v>220</v>
      </c>
      <c r="H634" s="97">
        <v>1.7999999999999999E-2</v>
      </c>
      <c r="I634" s="98">
        <v>56.94</v>
      </c>
      <c r="J634" s="97">
        <f t="shared" si="554"/>
        <v>3.9599999999999995</v>
      </c>
      <c r="K634" s="98">
        <f t="shared" si="555"/>
        <v>225.48239999999996</v>
      </c>
      <c r="L634" s="98">
        <v>0.8</v>
      </c>
      <c r="M634" s="98">
        <f t="shared" si="556"/>
        <v>176</v>
      </c>
      <c r="N634" s="98">
        <v>0</v>
      </c>
      <c r="O634" s="98">
        <f t="shared" si="557"/>
        <v>0</v>
      </c>
      <c r="P634" s="98">
        <f t="shared" si="558"/>
        <v>401.48239999999998</v>
      </c>
    </row>
    <row r="635" spans="1:19" s="3" customFormat="1" ht="14.1" x14ac:dyDescent="0.3">
      <c r="A635" s="94" t="str">
        <f t="shared" si="552"/>
        <v/>
      </c>
      <c r="B635" s="31"/>
      <c r="C635" s="85" t="s">
        <v>114</v>
      </c>
      <c r="D635" s="28"/>
      <c r="E635" s="28"/>
      <c r="F635" s="96"/>
      <c r="G635" s="97"/>
      <c r="H635" s="97"/>
      <c r="I635" s="98"/>
      <c r="J635" s="97"/>
      <c r="K635" s="98"/>
      <c r="L635" s="98"/>
      <c r="M635" s="98"/>
      <c r="N635" s="98"/>
      <c r="O635" s="98"/>
      <c r="P635" s="98"/>
    </row>
    <row r="636" spans="1:19" s="3" customFormat="1" ht="42" x14ac:dyDescent="0.3">
      <c r="A636" s="94">
        <f t="shared" si="552"/>
        <v>519</v>
      </c>
      <c r="B636" s="31"/>
      <c r="C636" s="59" t="s">
        <v>386</v>
      </c>
      <c r="D636" s="28">
        <v>8248.64</v>
      </c>
      <c r="E636" s="28" t="s">
        <v>67</v>
      </c>
      <c r="F636" s="96">
        <v>0.1</v>
      </c>
      <c r="G636" s="97">
        <f t="shared" ref="G636:G639" si="559">(F636*D636)+D636</f>
        <v>9073.503999999999</v>
      </c>
      <c r="H636" s="97">
        <v>4.8000000000000001E-2</v>
      </c>
      <c r="I636" s="98">
        <v>75.8</v>
      </c>
      <c r="J636" s="97">
        <f t="shared" ref="J636:J639" si="560">H636*G636</f>
        <v>435.52819199999993</v>
      </c>
      <c r="K636" s="98">
        <f t="shared" ref="K636:K639" si="561">I636*J636</f>
        <v>33013.036953599993</v>
      </c>
      <c r="L636" s="98">
        <v>5.35</v>
      </c>
      <c r="M636" s="98">
        <f t="shared" ref="M636:M639" si="562">L636*G636</f>
        <v>48543.246399999989</v>
      </c>
      <c r="N636" s="98">
        <v>0</v>
      </c>
      <c r="O636" s="98">
        <f t="shared" ref="O636:O639" si="563">N636*G636</f>
        <v>0</v>
      </c>
      <c r="P636" s="98">
        <f t="shared" ref="P636:P639" si="564">IF(D636="","",(K636+M636+O636))</f>
        <v>81556.283353599982</v>
      </c>
    </row>
    <row r="637" spans="1:19" s="3" customFormat="1" ht="27.95" x14ac:dyDescent="0.3">
      <c r="A637" s="94">
        <f t="shared" si="552"/>
        <v>520</v>
      </c>
      <c r="B637" s="31"/>
      <c r="C637" s="59" t="s">
        <v>387</v>
      </c>
      <c r="D637" s="28">
        <v>319.79000000000002</v>
      </c>
      <c r="E637" s="28" t="s">
        <v>67</v>
      </c>
      <c r="F637" s="96">
        <v>0.1</v>
      </c>
      <c r="G637" s="97">
        <f t="shared" si="559"/>
        <v>351.76900000000001</v>
      </c>
      <c r="H637" s="97">
        <v>5.8000000000000003E-2</v>
      </c>
      <c r="I637" s="98">
        <v>112</v>
      </c>
      <c r="J637" s="97">
        <f t="shared" si="560"/>
        <v>20.402602000000002</v>
      </c>
      <c r="K637" s="98">
        <f t="shared" si="561"/>
        <v>2285.0914240000002</v>
      </c>
      <c r="L637" s="98">
        <v>4.2699999999999996</v>
      </c>
      <c r="M637" s="98">
        <f t="shared" si="562"/>
        <v>1502.0536299999999</v>
      </c>
      <c r="N637" s="98">
        <v>0</v>
      </c>
      <c r="O637" s="98">
        <f t="shared" si="563"/>
        <v>0</v>
      </c>
      <c r="P637" s="98">
        <f t="shared" si="564"/>
        <v>3787.1450540000001</v>
      </c>
    </row>
    <row r="638" spans="1:19" s="3" customFormat="1" ht="14.1" x14ac:dyDescent="0.3">
      <c r="A638" s="94">
        <f t="shared" si="552"/>
        <v>521</v>
      </c>
      <c r="B638" s="31"/>
      <c r="C638" s="59" t="s">
        <v>388</v>
      </c>
      <c r="D638" s="28">
        <v>3</v>
      </c>
      <c r="E638" s="28" t="s">
        <v>70</v>
      </c>
      <c r="F638" s="96">
        <v>0</v>
      </c>
      <c r="G638" s="97">
        <f t="shared" si="559"/>
        <v>3</v>
      </c>
      <c r="H638" s="97">
        <v>3.9580000000000002</v>
      </c>
      <c r="I638" s="98">
        <v>112</v>
      </c>
      <c r="J638" s="97">
        <f t="shared" si="560"/>
        <v>11.874000000000001</v>
      </c>
      <c r="K638" s="98">
        <f t="shared" si="561"/>
        <v>1329.8880000000001</v>
      </c>
      <c r="L638" s="98">
        <v>210.86</v>
      </c>
      <c r="M638" s="98">
        <f t="shared" si="562"/>
        <v>632.58000000000004</v>
      </c>
      <c r="N638" s="98">
        <v>0</v>
      </c>
      <c r="O638" s="98">
        <f t="shared" si="563"/>
        <v>0</v>
      </c>
      <c r="P638" s="98">
        <f t="shared" si="564"/>
        <v>1962.4680000000003</v>
      </c>
    </row>
    <row r="639" spans="1:19" s="3" customFormat="1" ht="14.1" x14ac:dyDescent="0.3">
      <c r="A639" s="94">
        <f t="shared" si="552"/>
        <v>522</v>
      </c>
      <c r="B639" s="31"/>
      <c r="C639" s="59" t="s">
        <v>389</v>
      </c>
      <c r="D639" s="28">
        <v>3</v>
      </c>
      <c r="E639" s="28" t="s">
        <v>70</v>
      </c>
      <c r="F639" s="96">
        <v>0</v>
      </c>
      <c r="G639" s="97">
        <f t="shared" si="559"/>
        <v>3</v>
      </c>
      <c r="H639" s="97">
        <v>19.600000000000001</v>
      </c>
      <c r="I639" s="98">
        <v>112</v>
      </c>
      <c r="J639" s="97">
        <f t="shared" si="560"/>
        <v>58.800000000000004</v>
      </c>
      <c r="K639" s="98">
        <f t="shared" si="561"/>
        <v>6585.6</v>
      </c>
      <c r="L639" s="98">
        <v>2651.2</v>
      </c>
      <c r="M639" s="98">
        <f t="shared" si="562"/>
        <v>7953.5999999999995</v>
      </c>
      <c r="N639" s="98">
        <v>0</v>
      </c>
      <c r="O639" s="98">
        <f t="shared" si="563"/>
        <v>0</v>
      </c>
      <c r="P639" s="98">
        <f t="shared" si="564"/>
        <v>14539.2</v>
      </c>
    </row>
    <row r="640" spans="1:19" s="3" customFormat="1" ht="18" customHeight="1" x14ac:dyDescent="0.3">
      <c r="A640" s="119" t="str">
        <f>IF(E640=0,"",1+MAX(A632:A639))</f>
        <v/>
      </c>
      <c r="B640" s="120"/>
      <c r="C640" s="121"/>
      <c r="D640" s="122"/>
      <c r="E640" s="122"/>
      <c r="F640" s="122"/>
      <c r="G640" s="123"/>
      <c r="H640" s="122"/>
      <c r="I640" s="122"/>
      <c r="J640" s="122"/>
      <c r="K640" s="122"/>
      <c r="L640" s="122"/>
      <c r="M640" s="122"/>
      <c r="N640" s="122"/>
      <c r="O640" s="122" t="s">
        <v>34</v>
      </c>
      <c r="P640" s="124">
        <f>SUM(P234:P639)</f>
        <v>493976.43919185572</v>
      </c>
    </row>
    <row r="641" spans="1:16" ht="18" customHeight="1" x14ac:dyDescent="0.3">
      <c r="A641" s="75" t="str">
        <f>IF(E641=0,"",1+MAX(A633:A640))</f>
        <v/>
      </c>
      <c r="B641" s="76"/>
      <c r="C641" s="24"/>
      <c r="D641" s="25"/>
      <c r="E641" s="24"/>
      <c r="F641" s="25"/>
      <c r="G641" s="51"/>
      <c r="H641" s="84"/>
      <c r="I641" s="26"/>
      <c r="J641" s="84"/>
      <c r="K641" s="26"/>
      <c r="L641" s="26"/>
      <c r="M641" s="26"/>
      <c r="N641" s="26"/>
      <c r="O641" s="26"/>
      <c r="P641" s="27"/>
    </row>
    <row r="642" spans="1:16" s="3" customFormat="1" ht="18" customHeight="1" x14ac:dyDescent="0.3">
      <c r="A642" s="127" t="str">
        <f>IF(E642=0,"",1+MAX(A634:A641))</f>
        <v/>
      </c>
      <c r="B642" s="157" t="s">
        <v>82</v>
      </c>
      <c r="C642" s="157"/>
      <c r="D642" s="157"/>
      <c r="E642" s="157"/>
      <c r="F642" s="157"/>
      <c r="G642" s="157"/>
      <c r="H642" s="157"/>
      <c r="I642" s="157"/>
      <c r="J642" s="157"/>
      <c r="K642" s="157"/>
      <c r="L642" s="157"/>
      <c r="M642" s="157"/>
      <c r="N642" s="157"/>
      <c r="O642" s="157"/>
      <c r="P642" s="128"/>
    </row>
    <row r="643" spans="1:16" s="3" customFormat="1" ht="14.1" x14ac:dyDescent="0.3">
      <c r="A643" s="94" t="str">
        <f>IF(E643=0,"",1+MAX(A635:A642))</f>
        <v/>
      </c>
      <c r="B643" s="31"/>
      <c r="C643" s="85" t="s">
        <v>116</v>
      </c>
      <c r="D643" s="28"/>
      <c r="E643" s="28"/>
      <c r="F643" s="96"/>
      <c r="G643" s="97"/>
      <c r="H643" s="97"/>
      <c r="I643" s="98"/>
      <c r="J643" s="97"/>
      <c r="K643" s="98"/>
      <c r="L643" s="98"/>
      <c r="M643" s="98"/>
      <c r="N643" s="98"/>
      <c r="O643" s="98"/>
      <c r="P643" s="98"/>
    </row>
    <row r="644" spans="1:16" s="3" customFormat="1" ht="14.1" x14ac:dyDescent="0.3">
      <c r="A644" s="94">
        <f>IF(E644=0,"",1+MAX(A635:A643))</f>
        <v>523</v>
      </c>
      <c r="B644" s="31"/>
      <c r="C644" s="59" t="s">
        <v>390</v>
      </c>
      <c r="D644" s="28">
        <v>4</v>
      </c>
      <c r="E644" s="28" t="s">
        <v>70</v>
      </c>
      <c r="F644" s="96">
        <v>0</v>
      </c>
      <c r="G644" s="97">
        <f t="shared" ref="G644:G655" si="565">(F644*D644)+D644</f>
        <v>4</v>
      </c>
      <c r="H644" s="97">
        <v>0.624</v>
      </c>
      <c r="I644" s="98">
        <v>77.94</v>
      </c>
      <c r="J644" s="97">
        <f t="shared" ref="J644:J655" si="566">H644*G644</f>
        <v>2.496</v>
      </c>
      <c r="K644" s="98">
        <f t="shared" ref="K644:K655" si="567">I644*J644</f>
        <v>194.53824</v>
      </c>
      <c r="L644" s="98">
        <v>45.2</v>
      </c>
      <c r="M644" s="98">
        <f t="shared" ref="M644:M655" si="568">L644*G644</f>
        <v>180.8</v>
      </c>
      <c r="N644" s="98">
        <v>0</v>
      </c>
      <c r="O644" s="98">
        <f t="shared" ref="O644:O655" si="569">N644*G644</f>
        <v>0</v>
      </c>
      <c r="P644" s="98">
        <f t="shared" ref="P644:P655" si="570">IF(D644="","",(K644+M644+O644))</f>
        <v>375.33824000000004</v>
      </c>
    </row>
    <row r="645" spans="1:16" s="3" customFormat="1" ht="14.1" x14ac:dyDescent="0.3">
      <c r="A645" s="94">
        <f t="shared" ref="A645:A655" si="571">IF(E645=0,"",1+MAX(A636:A644))</f>
        <v>524</v>
      </c>
      <c r="B645" s="31"/>
      <c r="C645" s="59" t="s">
        <v>391</v>
      </c>
      <c r="D645" s="28">
        <v>4</v>
      </c>
      <c r="E645" s="28" t="s">
        <v>70</v>
      </c>
      <c r="F645" s="96">
        <v>0</v>
      </c>
      <c r="G645" s="97">
        <f t="shared" si="565"/>
        <v>4</v>
      </c>
      <c r="H645" s="97">
        <v>0.59799999999999998</v>
      </c>
      <c r="I645" s="98">
        <v>77.94</v>
      </c>
      <c r="J645" s="97">
        <f t="shared" si="566"/>
        <v>2.3919999999999999</v>
      </c>
      <c r="K645" s="98">
        <f t="shared" si="567"/>
        <v>186.43248</v>
      </c>
      <c r="L645" s="98">
        <v>43.18</v>
      </c>
      <c r="M645" s="98">
        <f t="shared" si="568"/>
        <v>172.72</v>
      </c>
      <c r="N645" s="98">
        <v>0</v>
      </c>
      <c r="O645" s="98">
        <f t="shared" si="569"/>
        <v>0</v>
      </c>
      <c r="P645" s="98">
        <f t="shared" si="570"/>
        <v>359.15247999999997</v>
      </c>
    </row>
    <row r="646" spans="1:16" s="3" customFormat="1" ht="27.95" x14ac:dyDescent="0.3">
      <c r="A646" s="94">
        <f t="shared" si="571"/>
        <v>525</v>
      </c>
      <c r="B646" s="31"/>
      <c r="C646" s="59" t="s">
        <v>392</v>
      </c>
      <c r="D646" s="28">
        <v>2</v>
      </c>
      <c r="E646" s="28" t="s">
        <v>70</v>
      </c>
      <c r="F646" s="96">
        <v>0</v>
      </c>
      <c r="G646" s="97">
        <f t="shared" si="565"/>
        <v>2</v>
      </c>
      <c r="H646" s="97">
        <v>3.4169999999999998</v>
      </c>
      <c r="I646" s="98">
        <v>77.94</v>
      </c>
      <c r="J646" s="97">
        <f t="shared" si="566"/>
        <v>6.8339999999999996</v>
      </c>
      <c r="K646" s="98">
        <f t="shared" si="567"/>
        <v>532.64195999999993</v>
      </c>
      <c r="L646" s="98">
        <v>481.97</v>
      </c>
      <c r="M646" s="98">
        <f t="shared" si="568"/>
        <v>963.94</v>
      </c>
      <c r="N646" s="98">
        <v>0</v>
      </c>
      <c r="O646" s="98">
        <f t="shared" si="569"/>
        <v>0</v>
      </c>
      <c r="P646" s="98">
        <f t="shared" si="570"/>
        <v>1496.58196</v>
      </c>
    </row>
    <row r="647" spans="1:16" s="3" customFormat="1" ht="27.95" x14ac:dyDescent="0.3">
      <c r="A647" s="94">
        <f t="shared" si="571"/>
        <v>526</v>
      </c>
      <c r="B647" s="31"/>
      <c r="C647" s="59" t="s">
        <v>393</v>
      </c>
      <c r="D647" s="28">
        <v>5</v>
      </c>
      <c r="E647" s="28" t="s">
        <v>70</v>
      </c>
      <c r="F647" s="96">
        <v>0</v>
      </c>
      <c r="G647" s="97">
        <f t="shared" si="565"/>
        <v>5</v>
      </c>
      <c r="H647" s="97">
        <v>0.872</v>
      </c>
      <c r="I647" s="98">
        <v>77.94</v>
      </c>
      <c r="J647" s="97">
        <f t="shared" si="566"/>
        <v>4.3600000000000003</v>
      </c>
      <c r="K647" s="98">
        <f t="shared" si="567"/>
        <v>339.8184</v>
      </c>
      <c r="L647" s="98">
        <v>72.150000000000006</v>
      </c>
      <c r="M647" s="98">
        <f t="shared" si="568"/>
        <v>360.75</v>
      </c>
      <c r="N647" s="98">
        <v>0</v>
      </c>
      <c r="O647" s="98">
        <f t="shared" si="569"/>
        <v>0</v>
      </c>
      <c r="P647" s="98">
        <f t="shared" si="570"/>
        <v>700.5684</v>
      </c>
    </row>
    <row r="648" spans="1:16" s="3" customFormat="1" ht="27.95" x14ac:dyDescent="0.3">
      <c r="A648" s="94">
        <f t="shared" si="571"/>
        <v>527</v>
      </c>
      <c r="B648" s="31"/>
      <c r="C648" s="59" t="s">
        <v>394</v>
      </c>
      <c r="D648" s="28">
        <v>2</v>
      </c>
      <c r="E648" s="28" t="s">
        <v>70</v>
      </c>
      <c r="F648" s="96">
        <v>0</v>
      </c>
      <c r="G648" s="97">
        <f t="shared" si="565"/>
        <v>2</v>
      </c>
      <c r="H648" s="97">
        <v>1.948</v>
      </c>
      <c r="I648" s="98">
        <v>77.94</v>
      </c>
      <c r="J648" s="97">
        <f t="shared" si="566"/>
        <v>3.8959999999999999</v>
      </c>
      <c r="K648" s="98">
        <f t="shared" si="567"/>
        <v>303.65423999999996</v>
      </c>
      <c r="L648" s="98">
        <v>210.59</v>
      </c>
      <c r="M648" s="98">
        <f t="shared" si="568"/>
        <v>421.18</v>
      </c>
      <c r="N648" s="98">
        <v>0</v>
      </c>
      <c r="O648" s="98">
        <f t="shared" si="569"/>
        <v>0</v>
      </c>
      <c r="P648" s="98">
        <f t="shared" si="570"/>
        <v>724.83423999999991</v>
      </c>
    </row>
    <row r="649" spans="1:16" s="3" customFormat="1" ht="27.95" x14ac:dyDescent="0.3">
      <c r="A649" s="94">
        <f t="shared" si="571"/>
        <v>528</v>
      </c>
      <c r="B649" s="31"/>
      <c r="C649" s="59" t="s">
        <v>395</v>
      </c>
      <c r="D649" s="28">
        <v>1</v>
      </c>
      <c r="E649" s="28" t="s">
        <v>70</v>
      </c>
      <c r="F649" s="96">
        <v>0</v>
      </c>
      <c r="G649" s="97">
        <f t="shared" si="565"/>
        <v>1</v>
      </c>
      <c r="H649" s="97">
        <v>3.7480000000000002</v>
      </c>
      <c r="I649" s="98">
        <v>77.94</v>
      </c>
      <c r="J649" s="97">
        <f t="shared" si="566"/>
        <v>3.7480000000000002</v>
      </c>
      <c r="K649" s="98">
        <f t="shared" si="567"/>
        <v>292.11912000000001</v>
      </c>
      <c r="L649" s="98">
        <v>826.13</v>
      </c>
      <c r="M649" s="98">
        <f t="shared" si="568"/>
        <v>826.13</v>
      </c>
      <c r="N649" s="98">
        <v>0</v>
      </c>
      <c r="O649" s="98">
        <f t="shared" si="569"/>
        <v>0</v>
      </c>
      <c r="P649" s="98">
        <f t="shared" si="570"/>
        <v>1118.2491199999999</v>
      </c>
    </row>
    <row r="650" spans="1:16" s="3" customFormat="1" ht="27.95" x14ac:dyDescent="0.3">
      <c r="A650" s="94">
        <f t="shared" si="571"/>
        <v>529</v>
      </c>
      <c r="B650" s="31"/>
      <c r="C650" s="59" t="s">
        <v>396</v>
      </c>
      <c r="D650" s="28">
        <v>4</v>
      </c>
      <c r="E650" s="28" t="s">
        <v>70</v>
      </c>
      <c r="F650" s="96">
        <v>0</v>
      </c>
      <c r="G650" s="97">
        <f t="shared" si="565"/>
        <v>4</v>
      </c>
      <c r="H650" s="97">
        <v>1.2909999999999999</v>
      </c>
      <c r="I650" s="98">
        <v>77.94</v>
      </c>
      <c r="J650" s="97">
        <f t="shared" si="566"/>
        <v>5.1639999999999997</v>
      </c>
      <c r="K650" s="98">
        <f t="shared" si="567"/>
        <v>402.48215999999996</v>
      </c>
      <c r="L650" s="98">
        <v>110.75</v>
      </c>
      <c r="M650" s="98">
        <f t="shared" si="568"/>
        <v>443</v>
      </c>
      <c r="N650" s="98">
        <v>0</v>
      </c>
      <c r="O650" s="98">
        <f t="shared" si="569"/>
        <v>0</v>
      </c>
      <c r="P650" s="98">
        <f t="shared" si="570"/>
        <v>845.48216000000002</v>
      </c>
    </row>
    <row r="651" spans="1:16" s="3" customFormat="1" ht="14.1" x14ac:dyDescent="0.3">
      <c r="A651" s="94">
        <f t="shared" si="571"/>
        <v>530</v>
      </c>
      <c r="B651" s="31"/>
      <c r="C651" s="59" t="s">
        <v>397</v>
      </c>
      <c r="D651" s="28">
        <v>2</v>
      </c>
      <c r="E651" s="28" t="s">
        <v>70</v>
      </c>
      <c r="F651" s="96">
        <v>0</v>
      </c>
      <c r="G651" s="97">
        <f t="shared" si="565"/>
        <v>2</v>
      </c>
      <c r="H651" s="97">
        <v>4.9779999999999998</v>
      </c>
      <c r="I651" s="98">
        <v>77.94</v>
      </c>
      <c r="J651" s="97">
        <f t="shared" si="566"/>
        <v>9.9559999999999995</v>
      </c>
      <c r="K651" s="98">
        <f t="shared" si="567"/>
        <v>775.97063999999989</v>
      </c>
      <c r="L651" s="98">
        <v>499.4</v>
      </c>
      <c r="M651" s="98">
        <f t="shared" si="568"/>
        <v>998.8</v>
      </c>
      <c r="N651" s="98">
        <v>0</v>
      </c>
      <c r="O651" s="98">
        <f t="shared" si="569"/>
        <v>0</v>
      </c>
      <c r="P651" s="98">
        <f t="shared" si="570"/>
        <v>1774.7706399999997</v>
      </c>
    </row>
    <row r="652" spans="1:16" s="3" customFormat="1" ht="14.1" x14ac:dyDescent="0.3">
      <c r="A652" s="94">
        <f t="shared" si="571"/>
        <v>531</v>
      </c>
      <c r="B652" s="31"/>
      <c r="C652" s="59" t="s">
        <v>398</v>
      </c>
      <c r="D652" s="28">
        <v>2</v>
      </c>
      <c r="E652" s="28" t="s">
        <v>70</v>
      </c>
      <c r="F652" s="96">
        <v>0</v>
      </c>
      <c r="G652" s="97">
        <f t="shared" si="565"/>
        <v>2</v>
      </c>
      <c r="H652" s="97">
        <v>3.714</v>
      </c>
      <c r="I652" s="98">
        <v>77.94</v>
      </c>
      <c r="J652" s="97">
        <f t="shared" si="566"/>
        <v>7.4279999999999999</v>
      </c>
      <c r="K652" s="98">
        <f t="shared" si="567"/>
        <v>578.93831999999998</v>
      </c>
      <c r="L652" s="98">
        <v>232.24</v>
      </c>
      <c r="M652" s="98">
        <f t="shared" si="568"/>
        <v>464.48</v>
      </c>
      <c r="N652" s="98">
        <v>0</v>
      </c>
      <c r="O652" s="98">
        <f t="shared" si="569"/>
        <v>0</v>
      </c>
      <c r="P652" s="98">
        <f t="shared" si="570"/>
        <v>1043.41832</v>
      </c>
    </row>
    <row r="653" spans="1:16" s="3" customFormat="1" ht="27.95" x14ac:dyDescent="0.3">
      <c r="A653" s="94">
        <f t="shared" si="571"/>
        <v>532</v>
      </c>
      <c r="B653" s="31"/>
      <c r="C653" s="59" t="s">
        <v>399</v>
      </c>
      <c r="D653" s="28">
        <v>4</v>
      </c>
      <c r="E653" s="28" t="s">
        <v>70</v>
      </c>
      <c r="F653" s="96">
        <v>0</v>
      </c>
      <c r="G653" s="97">
        <f t="shared" si="565"/>
        <v>4</v>
      </c>
      <c r="H653" s="97">
        <v>3.996</v>
      </c>
      <c r="I653" s="98">
        <v>77.94</v>
      </c>
      <c r="J653" s="97">
        <f t="shared" si="566"/>
        <v>15.984</v>
      </c>
      <c r="K653" s="98">
        <f t="shared" si="567"/>
        <v>1245.79296</v>
      </c>
      <c r="L653" s="98">
        <v>873.42</v>
      </c>
      <c r="M653" s="98">
        <f t="shared" si="568"/>
        <v>3493.68</v>
      </c>
      <c r="N653" s="98">
        <v>0</v>
      </c>
      <c r="O653" s="98">
        <f t="shared" si="569"/>
        <v>0</v>
      </c>
      <c r="P653" s="98">
        <f t="shared" si="570"/>
        <v>4739.4729600000001</v>
      </c>
    </row>
    <row r="654" spans="1:16" s="3" customFormat="1" ht="27.95" x14ac:dyDescent="0.3">
      <c r="A654" s="94">
        <f t="shared" si="571"/>
        <v>533</v>
      </c>
      <c r="B654" s="31"/>
      <c r="C654" s="59" t="s">
        <v>400</v>
      </c>
      <c r="D654" s="28">
        <v>2</v>
      </c>
      <c r="E654" s="28" t="s">
        <v>70</v>
      </c>
      <c r="F654" s="96">
        <v>0</v>
      </c>
      <c r="G654" s="97">
        <f t="shared" si="565"/>
        <v>2</v>
      </c>
      <c r="H654" s="97">
        <v>1.3740000000000001</v>
      </c>
      <c r="I654" s="98">
        <v>77.94</v>
      </c>
      <c r="J654" s="97">
        <f t="shared" si="566"/>
        <v>2.7480000000000002</v>
      </c>
      <c r="K654" s="98">
        <f t="shared" si="567"/>
        <v>214.17912000000001</v>
      </c>
      <c r="L654" s="98">
        <v>113.68</v>
      </c>
      <c r="M654" s="98">
        <f t="shared" si="568"/>
        <v>227.36</v>
      </c>
      <c r="N654" s="98">
        <v>0</v>
      </c>
      <c r="O654" s="98">
        <f t="shared" si="569"/>
        <v>0</v>
      </c>
      <c r="P654" s="98">
        <f t="shared" si="570"/>
        <v>441.53912000000003</v>
      </c>
    </row>
    <row r="655" spans="1:16" s="3" customFormat="1" ht="14.1" x14ac:dyDescent="0.3">
      <c r="A655" s="94">
        <f t="shared" si="571"/>
        <v>534</v>
      </c>
      <c r="B655" s="31"/>
      <c r="C655" s="59" t="s">
        <v>401</v>
      </c>
      <c r="D655" s="28">
        <v>36.04</v>
      </c>
      <c r="E655" s="28" t="s">
        <v>71</v>
      </c>
      <c r="F655" s="96">
        <v>0.1</v>
      </c>
      <c r="G655" s="97">
        <f t="shared" si="565"/>
        <v>39.643999999999998</v>
      </c>
      <c r="H655" s="97">
        <v>1.65</v>
      </c>
      <c r="I655" s="98">
        <v>77.94</v>
      </c>
      <c r="J655" s="97">
        <f t="shared" si="566"/>
        <v>65.412599999999998</v>
      </c>
      <c r="K655" s="98">
        <f t="shared" si="567"/>
        <v>5098.2580439999992</v>
      </c>
      <c r="L655" s="98">
        <v>175</v>
      </c>
      <c r="M655" s="98">
        <f t="shared" si="568"/>
        <v>6937.7</v>
      </c>
      <c r="N655" s="98">
        <v>0</v>
      </c>
      <c r="O655" s="98">
        <f t="shared" si="569"/>
        <v>0</v>
      </c>
      <c r="P655" s="98">
        <f t="shared" si="570"/>
        <v>12035.958043999999</v>
      </c>
    </row>
    <row r="656" spans="1:16" s="3" customFormat="1" ht="18" customHeight="1" x14ac:dyDescent="0.3">
      <c r="A656" s="119" t="str">
        <f>IF(E656=0,"",1+MAX(A643:A655))</f>
        <v/>
      </c>
      <c r="B656" s="120"/>
      <c r="C656" s="121"/>
      <c r="D656" s="122"/>
      <c r="E656" s="122"/>
      <c r="F656" s="122"/>
      <c r="G656" s="123"/>
      <c r="H656" s="122"/>
      <c r="I656" s="122"/>
      <c r="J656" s="122"/>
      <c r="K656" s="122"/>
      <c r="L656" s="122"/>
      <c r="M656" s="122"/>
      <c r="N656" s="122"/>
      <c r="O656" s="122" t="s">
        <v>34</v>
      </c>
      <c r="P656" s="124">
        <f>SUM(P642:P655)</f>
        <v>25655.365683999997</v>
      </c>
    </row>
    <row r="657" spans="1:16" ht="18" customHeight="1" x14ac:dyDescent="0.3">
      <c r="A657" s="75" t="str">
        <f>IF(E657=0,"",1+MAX(A644:A656))</f>
        <v/>
      </c>
      <c r="B657" s="76"/>
      <c r="C657" s="24"/>
      <c r="D657" s="25"/>
      <c r="E657" s="24"/>
      <c r="F657" s="25"/>
      <c r="G657" s="51"/>
      <c r="H657" s="84"/>
      <c r="I657" s="26"/>
      <c r="J657" s="84"/>
      <c r="K657" s="26"/>
      <c r="L657" s="26"/>
      <c r="M657" s="26"/>
      <c r="N657" s="26"/>
      <c r="O657" s="26"/>
      <c r="P657" s="27"/>
    </row>
    <row r="658" spans="1:16" s="3" customFormat="1" ht="18" customHeight="1" x14ac:dyDescent="0.3">
      <c r="A658" s="127" t="str">
        <f>IF(E658=0,"",1+MAX(A656:A657))</f>
        <v/>
      </c>
      <c r="B658" s="157" t="s">
        <v>83</v>
      </c>
      <c r="C658" s="157"/>
      <c r="D658" s="157"/>
      <c r="E658" s="157"/>
      <c r="F658" s="157"/>
      <c r="G658" s="157"/>
      <c r="H658" s="157"/>
      <c r="I658" s="157"/>
      <c r="J658" s="157"/>
      <c r="K658" s="157"/>
      <c r="L658" s="157"/>
      <c r="M658" s="157"/>
      <c r="N658" s="157"/>
      <c r="O658" s="157"/>
      <c r="P658" s="128"/>
    </row>
    <row r="659" spans="1:16" s="3" customFormat="1" ht="14.1" x14ac:dyDescent="0.3">
      <c r="A659" s="94" t="str">
        <f>IF(E659=0,"",1+MAX(A656:A658))</f>
        <v/>
      </c>
      <c r="B659" s="31"/>
      <c r="C659" s="85" t="s">
        <v>118</v>
      </c>
      <c r="D659" s="28"/>
      <c r="E659" s="28"/>
      <c r="F659" s="96"/>
      <c r="G659" s="97"/>
      <c r="H659" s="97"/>
      <c r="I659" s="98"/>
      <c r="J659" s="97"/>
      <c r="K659" s="98"/>
      <c r="L659" s="98"/>
      <c r="M659" s="98"/>
      <c r="N659" s="98"/>
      <c r="O659" s="98"/>
      <c r="P659" s="98"/>
    </row>
    <row r="660" spans="1:16" s="3" customFormat="1" ht="56.1" x14ac:dyDescent="0.3">
      <c r="A660" s="94">
        <f t="shared" ref="A660" si="572">IF(E660=0,"",1+MAX(A651:A659))</f>
        <v>535</v>
      </c>
      <c r="B660" s="31"/>
      <c r="C660" s="59" t="s">
        <v>402</v>
      </c>
      <c r="D660" s="28">
        <v>1</v>
      </c>
      <c r="E660" s="28" t="s">
        <v>70</v>
      </c>
      <c r="F660" s="96">
        <v>0</v>
      </c>
      <c r="G660" s="97">
        <f t="shared" ref="G660:G666" si="573">(F660*D660)+D660</f>
        <v>1</v>
      </c>
      <c r="H660" s="97">
        <v>7.5119999999999996</v>
      </c>
      <c r="I660" s="98">
        <v>36.39</v>
      </c>
      <c r="J660" s="97">
        <f t="shared" ref="J660:J666" si="574">H660*G660</f>
        <v>7.5119999999999996</v>
      </c>
      <c r="K660" s="98">
        <f t="shared" ref="K660:K666" si="575">I660*J660</f>
        <v>273.36167999999998</v>
      </c>
      <c r="L660" s="98">
        <v>2478.16</v>
      </c>
      <c r="M660" s="98">
        <f t="shared" ref="M660:M666" si="576">L660*G660</f>
        <v>2478.16</v>
      </c>
      <c r="N660" s="98">
        <v>0</v>
      </c>
      <c r="O660" s="98">
        <f t="shared" ref="O660:O666" si="577">N660*G660</f>
        <v>0</v>
      </c>
      <c r="P660" s="98">
        <f t="shared" ref="P660:P666" si="578">IF(D660="","",(K660+M660+O660))</f>
        <v>2751.5216799999998</v>
      </c>
    </row>
    <row r="661" spans="1:16" s="3" customFormat="1" ht="42" x14ac:dyDescent="0.3">
      <c r="A661" s="94">
        <f>IF(E661=0,"",1+MAX(A656:A660))</f>
        <v>536</v>
      </c>
      <c r="B661" s="31"/>
      <c r="C661" s="59" t="s">
        <v>403</v>
      </c>
      <c r="D661" s="28">
        <v>3</v>
      </c>
      <c r="E661" s="28" t="s">
        <v>70</v>
      </c>
      <c r="F661" s="96">
        <v>0</v>
      </c>
      <c r="G661" s="97">
        <f t="shared" si="573"/>
        <v>3</v>
      </c>
      <c r="H661" s="97">
        <v>8.125</v>
      </c>
      <c r="I661" s="98">
        <v>36.39</v>
      </c>
      <c r="J661" s="97">
        <f t="shared" si="574"/>
        <v>24.375</v>
      </c>
      <c r="K661" s="98">
        <f t="shared" si="575"/>
        <v>887.00625000000002</v>
      </c>
      <c r="L661" s="98">
        <v>3849</v>
      </c>
      <c r="M661" s="98">
        <f t="shared" si="576"/>
        <v>11547</v>
      </c>
      <c r="N661" s="98">
        <v>0</v>
      </c>
      <c r="O661" s="98">
        <f t="shared" si="577"/>
        <v>0</v>
      </c>
      <c r="P661" s="98">
        <f t="shared" si="578"/>
        <v>12434.00625</v>
      </c>
    </row>
    <row r="662" spans="1:16" s="3" customFormat="1" ht="56.1" x14ac:dyDescent="0.3">
      <c r="A662" s="94">
        <f t="shared" ref="A662:A666" si="579">IF(E662=0,"",1+MAX(A657:A661))</f>
        <v>537</v>
      </c>
      <c r="B662" s="31"/>
      <c r="C662" s="59" t="s">
        <v>404</v>
      </c>
      <c r="D662" s="28">
        <v>2</v>
      </c>
      <c r="E662" s="28" t="s">
        <v>70</v>
      </c>
      <c r="F662" s="96">
        <v>0</v>
      </c>
      <c r="G662" s="97">
        <f t="shared" si="573"/>
        <v>2</v>
      </c>
      <c r="H662" s="97">
        <v>3.9470000000000001</v>
      </c>
      <c r="I662" s="98">
        <v>36.39</v>
      </c>
      <c r="J662" s="97">
        <f t="shared" si="574"/>
        <v>7.8940000000000001</v>
      </c>
      <c r="K662" s="98">
        <f t="shared" si="575"/>
        <v>287.26265999999998</v>
      </c>
      <c r="L662" s="98">
        <v>429.86</v>
      </c>
      <c r="M662" s="98">
        <f t="shared" si="576"/>
        <v>859.72</v>
      </c>
      <c r="N662" s="98">
        <v>0</v>
      </c>
      <c r="O662" s="98">
        <f t="shared" si="577"/>
        <v>0</v>
      </c>
      <c r="P662" s="98">
        <f t="shared" si="578"/>
        <v>1146.9826600000001</v>
      </c>
    </row>
    <row r="663" spans="1:16" s="3" customFormat="1" ht="42" x14ac:dyDescent="0.3">
      <c r="A663" s="94">
        <f t="shared" si="579"/>
        <v>538</v>
      </c>
      <c r="B663" s="31"/>
      <c r="C663" s="59" t="s">
        <v>405</v>
      </c>
      <c r="D663" s="28">
        <v>1</v>
      </c>
      <c r="E663" s="28" t="s">
        <v>70</v>
      </c>
      <c r="F663" s="96">
        <v>0</v>
      </c>
      <c r="G663" s="97">
        <f t="shared" si="573"/>
        <v>1</v>
      </c>
      <c r="H663" s="97">
        <v>7.7240000000000002</v>
      </c>
      <c r="I663" s="98">
        <v>36.39</v>
      </c>
      <c r="J663" s="97">
        <f t="shared" si="574"/>
        <v>7.7240000000000002</v>
      </c>
      <c r="K663" s="98">
        <f t="shared" si="575"/>
        <v>281.07636000000002</v>
      </c>
      <c r="L663" s="98">
        <v>2784.12</v>
      </c>
      <c r="M663" s="98">
        <f t="shared" si="576"/>
        <v>2784.12</v>
      </c>
      <c r="N663" s="98">
        <v>0</v>
      </c>
      <c r="O663" s="98">
        <f t="shared" si="577"/>
        <v>0</v>
      </c>
      <c r="P663" s="98">
        <f t="shared" si="578"/>
        <v>3065.1963599999999</v>
      </c>
    </row>
    <row r="664" spans="1:16" s="3" customFormat="1" ht="42" x14ac:dyDescent="0.3">
      <c r="A664" s="94">
        <f t="shared" si="579"/>
        <v>539</v>
      </c>
      <c r="B664" s="31"/>
      <c r="C664" s="59" t="s">
        <v>406</v>
      </c>
      <c r="D664" s="28">
        <v>1</v>
      </c>
      <c r="E664" s="28" t="s">
        <v>70</v>
      </c>
      <c r="F664" s="96">
        <v>0</v>
      </c>
      <c r="G664" s="97">
        <f t="shared" si="573"/>
        <v>1</v>
      </c>
      <c r="H664" s="97">
        <v>6.2290000000000001</v>
      </c>
      <c r="I664" s="98">
        <v>36.39</v>
      </c>
      <c r="J664" s="97">
        <f t="shared" si="574"/>
        <v>6.2290000000000001</v>
      </c>
      <c r="K664" s="98">
        <f t="shared" si="575"/>
        <v>226.67331000000001</v>
      </c>
      <c r="L664" s="98">
        <v>1498.72</v>
      </c>
      <c r="M664" s="98">
        <f t="shared" si="576"/>
        <v>1498.72</v>
      </c>
      <c r="N664" s="98">
        <v>0</v>
      </c>
      <c r="O664" s="98">
        <f t="shared" si="577"/>
        <v>0</v>
      </c>
      <c r="P664" s="98">
        <f t="shared" si="578"/>
        <v>1725.3933099999999</v>
      </c>
    </row>
    <row r="665" spans="1:16" s="3" customFormat="1" ht="42" x14ac:dyDescent="0.3">
      <c r="A665" s="94">
        <f t="shared" si="579"/>
        <v>540</v>
      </c>
      <c r="B665" s="31"/>
      <c r="C665" s="59" t="s">
        <v>407</v>
      </c>
      <c r="D665" s="28">
        <v>5</v>
      </c>
      <c r="E665" s="28" t="s">
        <v>70</v>
      </c>
      <c r="F665" s="96">
        <v>0</v>
      </c>
      <c r="G665" s="97">
        <f t="shared" si="573"/>
        <v>5</v>
      </c>
      <c r="H665" s="97">
        <v>5.6139999999999999</v>
      </c>
      <c r="I665" s="98">
        <v>36.39</v>
      </c>
      <c r="J665" s="97">
        <f t="shared" si="574"/>
        <v>28.07</v>
      </c>
      <c r="K665" s="98">
        <f t="shared" si="575"/>
        <v>1021.4673</v>
      </c>
      <c r="L665" s="98">
        <v>1194.68</v>
      </c>
      <c r="M665" s="98">
        <f t="shared" si="576"/>
        <v>5973.4000000000005</v>
      </c>
      <c r="N665" s="98">
        <v>0</v>
      </c>
      <c r="O665" s="98">
        <f t="shared" si="577"/>
        <v>0</v>
      </c>
      <c r="P665" s="98">
        <f t="shared" si="578"/>
        <v>6994.8673000000008</v>
      </c>
    </row>
    <row r="666" spans="1:16" s="3" customFormat="1" ht="42" x14ac:dyDescent="0.3">
      <c r="A666" s="94">
        <f t="shared" si="579"/>
        <v>541</v>
      </c>
      <c r="B666" s="31"/>
      <c r="C666" s="59" t="s">
        <v>408</v>
      </c>
      <c r="D666" s="28">
        <v>2</v>
      </c>
      <c r="E666" s="28" t="s">
        <v>70</v>
      </c>
      <c r="F666" s="96">
        <v>0</v>
      </c>
      <c r="G666" s="97">
        <f t="shared" si="573"/>
        <v>2</v>
      </c>
      <c r="H666" s="97">
        <v>4.2779999999999996</v>
      </c>
      <c r="I666" s="98">
        <v>36.39</v>
      </c>
      <c r="J666" s="97">
        <f t="shared" si="574"/>
        <v>8.5559999999999992</v>
      </c>
      <c r="K666" s="98">
        <f t="shared" si="575"/>
        <v>311.35283999999996</v>
      </c>
      <c r="L666" s="98">
        <v>547.61</v>
      </c>
      <c r="M666" s="98">
        <f t="shared" si="576"/>
        <v>1095.22</v>
      </c>
      <c r="N666" s="98">
        <v>0</v>
      </c>
      <c r="O666" s="98">
        <f t="shared" si="577"/>
        <v>0</v>
      </c>
      <c r="P666" s="98">
        <f t="shared" si="578"/>
        <v>1406.57284</v>
      </c>
    </row>
    <row r="667" spans="1:16" s="3" customFormat="1" ht="18" customHeight="1" x14ac:dyDescent="0.3">
      <c r="A667" s="119" t="str">
        <f>IF(E667=0,"",1+MAX(A659:A666))</f>
        <v/>
      </c>
      <c r="B667" s="120"/>
      <c r="C667" s="121"/>
      <c r="D667" s="122"/>
      <c r="E667" s="122"/>
      <c r="F667" s="122"/>
      <c r="G667" s="123"/>
      <c r="H667" s="122"/>
      <c r="I667" s="122"/>
      <c r="J667" s="122"/>
      <c r="K667" s="122"/>
      <c r="L667" s="122"/>
      <c r="M667" s="122"/>
      <c r="N667" s="122"/>
      <c r="O667" s="122" t="s">
        <v>34</v>
      </c>
      <c r="P667" s="124">
        <f>SUM(P658:P666)</f>
        <v>29524.540400000002</v>
      </c>
    </row>
    <row r="668" spans="1:16" ht="18" customHeight="1" x14ac:dyDescent="0.3">
      <c r="A668" s="75" t="str">
        <f>IF(E668=0,"",1+MAX(A660:A667))</f>
        <v/>
      </c>
      <c r="B668" s="76"/>
      <c r="C668" s="24"/>
      <c r="D668" s="25"/>
      <c r="E668" s="24"/>
      <c r="F668" s="25"/>
      <c r="G668" s="51"/>
      <c r="H668" s="84"/>
      <c r="I668" s="26"/>
      <c r="J668" s="84"/>
      <c r="K668" s="26"/>
      <c r="L668" s="26"/>
      <c r="M668" s="26"/>
      <c r="N668" s="26"/>
      <c r="O668" s="26"/>
      <c r="P668" s="27"/>
    </row>
    <row r="669" spans="1:16" s="3" customFormat="1" ht="18" customHeight="1" x14ac:dyDescent="0.3">
      <c r="A669" s="127" t="str">
        <f>IF(E669=0,"",1+MAX(A661:A668))</f>
        <v/>
      </c>
      <c r="B669" s="157" t="s">
        <v>84</v>
      </c>
      <c r="C669" s="157"/>
      <c r="D669" s="157"/>
      <c r="E669" s="157"/>
      <c r="F669" s="157"/>
      <c r="G669" s="157"/>
      <c r="H669" s="157"/>
      <c r="I669" s="157"/>
      <c r="J669" s="157"/>
      <c r="K669" s="157"/>
      <c r="L669" s="157"/>
      <c r="M669" s="157"/>
      <c r="N669" s="157"/>
      <c r="O669" s="157"/>
      <c r="P669" s="128"/>
    </row>
    <row r="670" spans="1:16" s="3" customFormat="1" ht="14.1" x14ac:dyDescent="0.3">
      <c r="A670" s="94" t="str">
        <f>IF(E670=0,"",1+MAX(A667:A669))</f>
        <v/>
      </c>
      <c r="B670" s="31"/>
      <c r="C670" s="85" t="s">
        <v>121</v>
      </c>
      <c r="D670" s="28"/>
      <c r="E670" s="28"/>
      <c r="F670" s="96"/>
      <c r="G670" s="97"/>
      <c r="H670" s="97"/>
      <c r="I670" s="98"/>
      <c r="J670" s="97"/>
      <c r="K670" s="98"/>
      <c r="L670" s="98"/>
      <c r="M670" s="98"/>
      <c r="N670" s="98"/>
      <c r="O670" s="98"/>
      <c r="P670" s="98"/>
    </row>
    <row r="671" spans="1:16" s="3" customFormat="1" ht="14.1" x14ac:dyDescent="0.3">
      <c r="A671" s="94">
        <f t="shared" ref="A671:A690" si="580">IF(E671=0,"",1+MAX(A666:A670))</f>
        <v>542</v>
      </c>
      <c r="B671" s="32"/>
      <c r="C671" s="59" t="s">
        <v>409</v>
      </c>
      <c r="D671" s="28">
        <v>1</v>
      </c>
      <c r="E671" s="28" t="s">
        <v>70</v>
      </c>
      <c r="F671" s="96">
        <v>0</v>
      </c>
      <c r="G671" s="97">
        <f t="shared" ref="G671:G686" si="581">(F671*D671)+D671</f>
        <v>1</v>
      </c>
      <c r="H671" s="97">
        <v>1.5780000000000001</v>
      </c>
      <c r="I671" s="98">
        <v>63.5</v>
      </c>
      <c r="J671" s="97">
        <f t="shared" ref="J671:J686" si="582">H671*G671</f>
        <v>1.5780000000000001</v>
      </c>
      <c r="K671" s="98">
        <f t="shared" ref="K671:K686" si="583">I671*J671</f>
        <v>100.203</v>
      </c>
      <c r="L671" s="98">
        <v>124.97</v>
      </c>
      <c r="M671" s="98">
        <f t="shared" ref="M671:M686" si="584">L671*G671</f>
        <v>124.97</v>
      </c>
      <c r="N671" s="98">
        <v>0</v>
      </c>
      <c r="O671" s="98">
        <f t="shared" ref="O671:O686" si="585">N671*G671</f>
        <v>0</v>
      </c>
      <c r="P671" s="98">
        <f t="shared" ref="P671:P686" si="586">IF(D671="","",(K671+M671+O671))</f>
        <v>225.173</v>
      </c>
    </row>
    <row r="672" spans="1:16" s="3" customFormat="1" ht="14.1" x14ac:dyDescent="0.3">
      <c r="A672" s="94">
        <f t="shared" si="580"/>
        <v>543</v>
      </c>
      <c r="B672" s="32"/>
      <c r="C672" s="59" t="s">
        <v>410</v>
      </c>
      <c r="D672" s="28">
        <v>1</v>
      </c>
      <c r="E672" s="28" t="s">
        <v>70</v>
      </c>
      <c r="F672" s="96">
        <v>0</v>
      </c>
      <c r="G672" s="97">
        <f t="shared" si="581"/>
        <v>1</v>
      </c>
      <c r="H672" s="97">
        <v>2.2970000000000002</v>
      </c>
      <c r="I672" s="98">
        <v>63.5</v>
      </c>
      <c r="J672" s="97">
        <f t="shared" si="582"/>
        <v>2.2970000000000002</v>
      </c>
      <c r="K672" s="98">
        <f t="shared" si="583"/>
        <v>145.8595</v>
      </c>
      <c r="L672" s="98">
        <v>183.91</v>
      </c>
      <c r="M672" s="98">
        <f t="shared" si="584"/>
        <v>183.91</v>
      </c>
      <c r="N672" s="98">
        <v>0</v>
      </c>
      <c r="O672" s="98">
        <f t="shared" si="585"/>
        <v>0</v>
      </c>
      <c r="P672" s="98">
        <f t="shared" si="586"/>
        <v>329.76949999999999</v>
      </c>
    </row>
    <row r="673" spans="1:16" s="3" customFormat="1" ht="42" x14ac:dyDescent="0.3">
      <c r="A673" s="94">
        <f t="shared" si="580"/>
        <v>544</v>
      </c>
      <c r="B673" s="32"/>
      <c r="C673" s="59" t="s">
        <v>411</v>
      </c>
      <c r="D673" s="28">
        <v>4</v>
      </c>
      <c r="E673" s="28" t="s">
        <v>70</v>
      </c>
      <c r="F673" s="96">
        <v>0</v>
      </c>
      <c r="G673" s="97">
        <f t="shared" si="581"/>
        <v>4</v>
      </c>
      <c r="H673" s="97">
        <v>2.7410000000000001</v>
      </c>
      <c r="I673" s="98">
        <v>63.5</v>
      </c>
      <c r="J673" s="97">
        <f t="shared" si="582"/>
        <v>10.964</v>
      </c>
      <c r="K673" s="98">
        <f t="shared" si="583"/>
        <v>696.21400000000006</v>
      </c>
      <c r="L673" s="98">
        <v>253.70205000000001</v>
      </c>
      <c r="M673" s="98">
        <f t="shared" si="584"/>
        <v>1014.8082000000001</v>
      </c>
      <c r="N673" s="98">
        <v>0</v>
      </c>
      <c r="O673" s="98">
        <f t="shared" si="585"/>
        <v>0</v>
      </c>
      <c r="P673" s="98">
        <f t="shared" si="586"/>
        <v>1711.0222000000001</v>
      </c>
    </row>
    <row r="674" spans="1:16" s="3" customFormat="1" ht="42" x14ac:dyDescent="0.3">
      <c r="A674" s="94">
        <f t="shared" si="580"/>
        <v>545</v>
      </c>
      <c r="B674" s="32"/>
      <c r="C674" s="59" t="s">
        <v>412</v>
      </c>
      <c r="D674" s="28">
        <v>4</v>
      </c>
      <c r="E674" s="28" t="s">
        <v>70</v>
      </c>
      <c r="F674" s="96">
        <v>0</v>
      </c>
      <c r="G674" s="97">
        <f t="shared" si="581"/>
        <v>4</v>
      </c>
      <c r="H674" s="97">
        <v>3.3159999999999998</v>
      </c>
      <c r="I674" s="98">
        <v>63.5</v>
      </c>
      <c r="J674" s="97">
        <f t="shared" si="582"/>
        <v>13.263999999999999</v>
      </c>
      <c r="K674" s="98">
        <f t="shared" si="583"/>
        <v>842.26400000000001</v>
      </c>
      <c r="L674" s="98">
        <v>342.71999999999997</v>
      </c>
      <c r="M674" s="98">
        <f t="shared" si="584"/>
        <v>1370.8799999999999</v>
      </c>
      <c r="N674" s="98">
        <v>0</v>
      </c>
      <c r="O674" s="98">
        <f t="shared" si="585"/>
        <v>0</v>
      </c>
      <c r="P674" s="98">
        <f t="shared" si="586"/>
        <v>2213.1439999999998</v>
      </c>
    </row>
    <row r="675" spans="1:16" s="3" customFormat="1" ht="27.95" x14ac:dyDescent="0.3">
      <c r="A675" s="94">
        <f t="shared" si="580"/>
        <v>546</v>
      </c>
      <c r="B675" s="32"/>
      <c r="C675" s="59" t="s">
        <v>413</v>
      </c>
      <c r="D675" s="28">
        <v>2</v>
      </c>
      <c r="E675" s="28" t="s">
        <v>70</v>
      </c>
      <c r="F675" s="96">
        <v>0</v>
      </c>
      <c r="G675" s="97">
        <f t="shared" si="581"/>
        <v>2</v>
      </c>
      <c r="H675" s="97">
        <v>4.1239999999999997</v>
      </c>
      <c r="I675" s="98">
        <v>63.5</v>
      </c>
      <c r="J675" s="97">
        <f t="shared" si="582"/>
        <v>8.2479999999999993</v>
      </c>
      <c r="K675" s="98">
        <f t="shared" si="583"/>
        <v>523.74799999999993</v>
      </c>
      <c r="L675" s="98">
        <v>460.53000000000009</v>
      </c>
      <c r="M675" s="98">
        <f t="shared" si="584"/>
        <v>921.06000000000017</v>
      </c>
      <c r="N675" s="98">
        <v>0</v>
      </c>
      <c r="O675" s="98">
        <f t="shared" si="585"/>
        <v>0</v>
      </c>
      <c r="P675" s="98">
        <f t="shared" si="586"/>
        <v>1444.808</v>
      </c>
    </row>
    <row r="676" spans="1:16" s="3" customFormat="1" ht="42" x14ac:dyDescent="0.3">
      <c r="A676" s="94">
        <f t="shared" si="580"/>
        <v>547</v>
      </c>
      <c r="B676" s="32"/>
      <c r="C676" s="59" t="s">
        <v>414</v>
      </c>
      <c r="D676" s="28">
        <v>2</v>
      </c>
      <c r="E676" s="28" t="s">
        <v>70</v>
      </c>
      <c r="F676" s="96">
        <v>0</v>
      </c>
      <c r="G676" s="97">
        <f t="shared" si="581"/>
        <v>2</v>
      </c>
      <c r="H676" s="97">
        <v>1.798</v>
      </c>
      <c r="I676" s="98">
        <v>63.5</v>
      </c>
      <c r="J676" s="97">
        <f t="shared" si="582"/>
        <v>3.5960000000000001</v>
      </c>
      <c r="K676" s="98">
        <f t="shared" si="583"/>
        <v>228.346</v>
      </c>
      <c r="L676" s="98">
        <v>127.39545</v>
      </c>
      <c r="M676" s="98">
        <f t="shared" si="584"/>
        <v>254.79089999999999</v>
      </c>
      <c r="N676" s="98">
        <v>0</v>
      </c>
      <c r="O676" s="98">
        <f t="shared" si="585"/>
        <v>0</v>
      </c>
      <c r="P676" s="98">
        <f t="shared" si="586"/>
        <v>483.13689999999997</v>
      </c>
    </row>
    <row r="677" spans="1:16" s="3" customFormat="1" ht="27.95" x14ac:dyDescent="0.3">
      <c r="A677" s="94">
        <f t="shared" si="580"/>
        <v>548</v>
      </c>
      <c r="B677" s="32"/>
      <c r="C677" s="59" t="s">
        <v>415</v>
      </c>
      <c r="D677" s="28">
        <v>4</v>
      </c>
      <c r="E677" s="28" t="s">
        <v>70</v>
      </c>
      <c r="F677" s="96">
        <v>0</v>
      </c>
      <c r="G677" s="97">
        <f t="shared" si="581"/>
        <v>4</v>
      </c>
      <c r="H677" s="97">
        <v>1.427</v>
      </c>
      <c r="I677" s="98">
        <v>63.5</v>
      </c>
      <c r="J677" s="97">
        <f t="shared" si="582"/>
        <v>5.7080000000000002</v>
      </c>
      <c r="K677" s="98">
        <f t="shared" si="583"/>
        <v>362.45800000000003</v>
      </c>
      <c r="L677" s="98">
        <v>99.75</v>
      </c>
      <c r="M677" s="98">
        <f t="shared" si="584"/>
        <v>399</v>
      </c>
      <c r="N677" s="98">
        <v>0</v>
      </c>
      <c r="O677" s="98">
        <f t="shared" si="585"/>
        <v>0</v>
      </c>
      <c r="P677" s="98">
        <f t="shared" si="586"/>
        <v>761.45800000000008</v>
      </c>
    </row>
    <row r="678" spans="1:16" s="3" customFormat="1" ht="27.95" x14ac:dyDescent="0.3">
      <c r="A678" s="94">
        <f t="shared" si="580"/>
        <v>549</v>
      </c>
      <c r="B678" s="32"/>
      <c r="C678" s="59" t="s">
        <v>416</v>
      </c>
      <c r="D678" s="28">
        <v>5</v>
      </c>
      <c r="E678" s="28" t="s">
        <v>70</v>
      </c>
      <c r="F678" s="96">
        <v>0</v>
      </c>
      <c r="G678" s="97">
        <f t="shared" si="581"/>
        <v>5</v>
      </c>
      <c r="H678" s="97">
        <v>1.75</v>
      </c>
      <c r="I678" s="98">
        <v>63.5</v>
      </c>
      <c r="J678" s="97">
        <f t="shared" si="582"/>
        <v>8.75</v>
      </c>
      <c r="K678" s="98">
        <f t="shared" si="583"/>
        <v>555.625</v>
      </c>
      <c r="L678" s="98"/>
      <c r="M678" s="98">
        <f t="shared" si="584"/>
        <v>0</v>
      </c>
      <c r="N678" s="98">
        <v>0</v>
      </c>
      <c r="O678" s="98">
        <f t="shared" si="585"/>
        <v>0</v>
      </c>
      <c r="P678" s="98">
        <f t="shared" si="586"/>
        <v>555.625</v>
      </c>
    </row>
    <row r="679" spans="1:16" s="3" customFormat="1" ht="27.95" x14ac:dyDescent="0.3">
      <c r="A679" s="94">
        <f t="shared" si="580"/>
        <v>550</v>
      </c>
      <c r="B679" s="32"/>
      <c r="C679" s="59" t="s">
        <v>417</v>
      </c>
      <c r="D679" s="28">
        <v>38.43</v>
      </c>
      <c r="E679" s="28" t="s">
        <v>71</v>
      </c>
      <c r="F679" s="96">
        <v>0.1</v>
      </c>
      <c r="G679" s="97">
        <f t="shared" si="581"/>
        <v>42.272999999999996</v>
      </c>
      <c r="H679" s="97">
        <v>0.36799999999999999</v>
      </c>
      <c r="I679" s="98">
        <v>63.5</v>
      </c>
      <c r="J679" s="97">
        <f t="shared" si="582"/>
        <v>15.556463999999998</v>
      </c>
      <c r="K679" s="98">
        <f t="shared" si="583"/>
        <v>987.83546399999989</v>
      </c>
      <c r="L679" s="98">
        <v>23.75</v>
      </c>
      <c r="M679" s="98">
        <f t="shared" si="584"/>
        <v>1003.9837499999999</v>
      </c>
      <c r="N679" s="98">
        <v>0</v>
      </c>
      <c r="O679" s="98">
        <f t="shared" si="585"/>
        <v>0</v>
      </c>
      <c r="P679" s="98">
        <f t="shared" si="586"/>
        <v>1991.8192139999996</v>
      </c>
    </row>
    <row r="680" spans="1:16" s="3" customFormat="1" ht="14.1" x14ac:dyDescent="0.3">
      <c r="A680" s="94">
        <f t="shared" si="580"/>
        <v>551</v>
      </c>
      <c r="B680" s="32"/>
      <c r="C680" s="59" t="s">
        <v>418</v>
      </c>
      <c r="D680" s="28">
        <v>52.12</v>
      </c>
      <c r="E680" s="28" t="s">
        <v>71</v>
      </c>
      <c r="F680" s="96">
        <v>0.1</v>
      </c>
      <c r="G680" s="97">
        <f t="shared" si="581"/>
        <v>57.331999999999994</v>
      </c>
      <c r="H680" s="97">
        <v>0.38500000000000001</v>
      </c>
      <c r="I680" s="98">
        <v>63.5</v>
      </c>
      <c r="J680" s="97">
        <f t="shared" si="582"/>
        <v>22.072819999999997</v>
      </c>
      <c r="K680" s="98">
        <f t="shared" si="583"/>
        <v>1401.6240699999998</v>
      </c>
      <c r="L680" s="98">
        <v>38.75</v>
      </c>
      <c r="M680" s="98">
        <f t="shared" si="584"/>
        <v>2221.6149999999998</v>
      </c>
      <c r="N680" s="98">
        <v>0</v>
      </c>
      <c r="O680" s="98">
        <f t="shared" si="585"/>
        <v>0</v>
      </c>
      <c r="P680" s="98">
        <f t="shared" si="586"/>
        <v>3623.2390699999996</v>
      </c>
    </row>
    <row r="681" spans="1:16" s="3" customFormat="1" ht="14.1" x14ac:dyDescent="0.3">
      <c r="A681" s="94">
        <f t="shared" si="580"/>
        <v>552</v>
      </c>
      <c r="B681" s="32"/>
      <c r="C681" s="59" t="s">
        <v>419</v>
      </c>
      <c r="D681" s="28">
        <v>12.94</v>
      </c>
      <c r="E681" s="28" t="s">
        <v>71</v>
      </c>
      <c r="F681" s="96">
        <v>0.1</v>
      </c>
      <c r="G681" s="97">
        <f t="shared" si="581"/>
        <v>14.234</v>
      </c>
      <c r="H681" s="97">
        <v>0.35</v>
      </c>
      <c r="I681" s="98">
        <v>63.5</v>
      </c>
      <c r="J681" s="97">
        <f t="shared" si="582"/>
        <v>4.9818999999999996</v>
      </c>
      <c r="K681" s="98">
        <f t="shared" si="583"/>
        <v>316.35064999999997</v>
      </c>
      <c r="L681" s="98">
        <v>18.899999999999999</v>
      </c>
      <c r="M681" s="98">
        <f t="shared" si="584"/>
        <v>269.02259999999995</v>
      </c>
      <c r="N681" s="98">
        <v>0</v>
      </c>
      <c r="O681" s="98">
        <f t="shared" si="585"/>
        <v>0</v>
      </c>
      <c r="P681" s="98">
        <f t="shared" si="586"/>
        <v>585.37324999999987</v>
      </c>
    </row>
    <row r="682" spans="1:16" s="3" customFormat="1" ht="14.1" x14ac:dyDescent="0.3">
      <c r="A682" s="94">
        <f t="shared" si="580"/>
        <v>553</v>
      </c>
      <c r="B682" s="32"/>
      <c r="C682" s="59" t="s">
        <v>420</v>
      </c>
      <c r="D682" s="28">
        <v>32.44</v>
      </c>
      <c r="E682" s="28" t="s">
        <v>71</v>
      </c>
      <c r="F682" s="96">
        <v>0.1</v>
      </c>
      <c r="G682" s="97">
        <f t="shared" si="581"/>
        <v>35.683999999999997</v>
      </c>
      <c r="H682" s="97">
        <v>5.1999999999999998E-2</v>
      </c>
      <c r="I682" s="98">
        <v>63.5</v>
      </c>
      <c r="J682" s="97">
        <f t="shared" si="582"/>
        <v>1.8555679999999999</v>
      </c>
      <c r="K682" s="98">
        <f t="shared" si="583"/>
        <v>117.82856799999999</v>
      </c>
      <c r="L682" s="98">
        <v>3.74</v>
      </c>
      <c r="M682" s="98">
        <f t="shared" si="584"/>
        <v>133.45815999999999</v>
      </c>
      <c r="N682" s="98">
        <v>0</v>
      </c>
      <c r="O682" s="98">
        <f t="shared" si="585"/>
        <v>0</v>
      </c>
      <c r="P682" s="98">
        <f t="shared" si="586"/>
        <v>251.28672799999998</v>
      </c>
    </row>
    <row r="683" spans="1:16" s="3" customFormat="1" ht="14.1" x14ac:dyDescent="0.3">
      <c r="A683" s="94">
        <f t="shared" si="580"/>
        <v>554</v>
      </c>
      <c r="B683" s="32"/>
      <c r="C683" s="59" t="s">
        <v>421</v>
      </c>
      <c r="D683" s="28">
        <v>70.349999999999994</v>
      </c>
      <c r="E683" s="28" t="s">
        <v>67</v>
      </c>
      <c r="F683" s="96">
        <v>0.1</v>
      </c>
      <c r="G683" s="97">
        <f t="shared" si="581"/>
        <v>77.384999999999991</v>
      </c>
      <c r="H683" s="97">
        <v>0.23499999999999999</v>
      </c>
      <c r="I683" s="98">
        <v>63.5</v>
      </c>
      <c r="J683" s="97">
        <f t="shared" si="582"/>
        <v>18.185474999999997</v>
      </c>
      <c r="K683" s="98">
        <f t="shared" si="583"/>
        <v>1154.7776624999997</v>
      </c>
      <c r="L683" s="98">
        <v>32.25</v>
      </c>
      <c r="M683" s="98">
        <f t="shared" si="584"/>
        <v>2495.6662499999998</v>
      </c>
      <c r="N683" s="98">
        <v>0</v>
      </c>
      <c r="O683" s="98">
        <f t="shared" si="585"/>
        <v>0</v>
      </c>
      <c r="P683" s="98">
        <f t="shared" si="586"/>
        <v>3650.4439124999994</v>
      </c>
    </row>
    <row r="684" spans="1:16" s="3" customFormat="1" ht="14.1" x14ac:dyDescent="0.3">
      <c r="A684" s="94">
        <f t="shared" si="580"/>
        <v>555</v>
      </c>
      <c r="B684" s="32"/>
      <c r="C684" s="59" t="s">
        <v>422</v>
      </c>
      <c r="D684" s="28">
        <v>142.32400000000001</v>
      </c>
      <c r="E684" s="28" t="s">
        <v>67</v>
      </c>
      <c r="F684" s="96">
        <v>0.1</v>
      </c>
      <c r="G684" s="97">
        <f t="shared" si="581"/>
        <v>156.55640000000002</v>
      </c>
      <c r="H684" s="97">
        <v>0.23499999999999999</v>
      </c>
      <c r="I684" s="98">
        <v>63.5</v>
      </c>
      <c r="J684" s="97">
        <f t="shared" si="582"/>
        <v>36.790754000000007</v>
      </c>
      <c r="K684" s="98">
        <f t="shared" si="583"/>
        <v>2336.2128790000006</v>
      </c>
      <c r="L684" s="98">
        <v>32.25</v>
      </c>
      <c r="M684" s="98">
        <f t="shared" si="584"/>
        <v>5048.9439000000011</v>
      </c>
      <c r="N684" s="98">
        <v>0</v>
      </c>
      <c r="O684" s="98">
        <f t="shared" si="585"/>
        <v>0</v>
      </c>
      <c r="P684" s="98">
        <f t="shared" si="586"/>
        <v>7385.1567790000017</v>
      </c>
    </row>
    <row r="685" spans="1:16" s="3" customFormat="1" ht="27.95" x14ac:dyDescent="0.3">
      <c r="A685" s="94">
        <f t="shared" si="580"/>
        <v>556</v>
      </c>
      <c r="B685" s="32"/>
      <c r="C685" s="59" t="s">
        <v>423</v>
      </c>
      <c r="D685" s="28">
        <v>75.697599999999994</v>
      </c>
      <c r="E685" s="28" t="s">
        <v>67</v>
      </c>
      <c r="F685" s="96">
        <v>0.1</v>
      </c>
      <c r="G685" s="97">
        <f t="shared" si="581"/>
        <v>83.267359999999996</v>
      </c>
      <c r="H685" s="97">
        <v>0.105</v>
      </c>
      <c r="I685" s="98">
        <v>63.5</v>
      </c>
      <c r="J685" s="97">
        <f t="shared" si="582"/>
        <v>8.7430727999999984</v>
      </c>
      <c r="K685" s="98">
        <f t="shared" si="583"/>
        <v>555.18512279999993</v>
      </c>
      <c r="L685" s="98">
        <v>7.83</v>
      </c>
      <c r="M685" s="98">
        <f t="shared" si="584"/>
        <v>651.98342879999996</v>
      </c>
      <c r="N685" s="98">
        <v>0</v>
      </c>
      <c r="O685" s="98">
        <f t="shared" si="585"/>
        <v>0</v>
      </c>
      <c r="P685" s="98">
        <f t="shared" si="586"/>
        <v>1207.1685515999998</v>
      </c>
    </row>
    <row r="686" spans="1:16" s="3" customFormat="1" ht="27.95" x14ac:dyDescent="0.3">
      <c r="A686" s="94">
        <f t="shared" si="580"/>
        <v>557</v>
      </c>
      <c r="B686" s="32"/>
      <c r="C686" s="59" t="s">
        <v>424</v>
      </c>
      <c r="D686" s="28">
        <v>150.45679999999999</v>
      </c>
      <c r="E686" s="28" t="s">
        <v>67</v>
      </c>
      <c r="F686" s="96">
        <v>0.1</v>
      </c>
      <c r="G686" s="97">
        <f t="shared" si="581"/>
        <v>165.50247999999999</v>
      </c>
      <c r="H686" s="97">
        <v>0.11600000000000001</v>
      </c>
      <c r="I686" s="98">
        <v>63.5</v>
      </c>
      <c r="J686" s="97">
        <f t="shared" si="582"/>
        <v>19.19828768</v>
      </c>
      <c r="K686" s="98">
        <f t="shared" si="583"/>
        <v>1219.0912676800001</v>
      </c>
      <c r="L686" s="98">
        <v>8.43</v>
      </c>
      <c r="M686" s="98">
        <f t="shared" si="584"/>
        <v>1395.1859063999998</v>
      </c>
      <c r="N686" s="98">
        <v>0</v>
      </c>
      <c r="O686" s="98">
        <f t="shared" si="585"/>
        <v>0</v>
      </c>
      <c r="P686" s="98">
        <f t="shared" si="586"/>
        <v>2614.2771740799999</v>
      </c>
    </row>
    <row r="687" spans="1:16" s="3" customFormat="1" ht="14.1" x14ac:dyDescent="0.3">
      <c r="A687" s="94" t="str">
        <f t="shared" si="580"/>
        <v/>
      </c>
      <c r="B687" s="31"/>
      <c r="C687" s="85" t="s">
        <v>119</v>
      </c>
      <c r="D687" s="28"/>
      <c r="E687" s="28"/>
      <c r="F687" s="96"/>
      <c r="G687" s="97"/>
      <c r="H687" s="97"/>
      <c r="I687" s="98"/>
      <c r="J687" s="97"/>
      <c r="K687" s="98"/>
      <c r="L687" s="98"/>
      <c r="M687" s="98"/>
      <c r="N687" s="98"/>
      <c r="O687" s="98"/>
      <c r="P687" s="98"/>
    </row>
    <row r="688" spans="1:16" s="3" customFormat="1" ht="14.1" x14ac:dyDescent="0.3">
      <c r="A688" s="94">
        <f t="shared" si="580"/>
        <v>558</v>
      </c>
      <c r="B688" s="32"/>
      <c r="C688" s="59" t="s">
        <v>425</v>
      </c>
      <c r="D688" s="28">
        <v>35.380000000000003</v>
      </c>
      <c r="E688" s="28" t="s">
        <v>71</v>
      </c>
      <c r="F688" s="96">
        <v>0.1</v>
      </c>
      <c r="G688" s="97">
        <f t="shared" ref="G688" si="587">(F688*D688)+D688</f>
        <v>38.918000000000006</v>
      </c>
      <c r="H688" s="97">
        <v>0.125</v>
      </c>
      <c r="I688" s="98">
        <v>66.78</v>
      </c>
      <c r="J688" s="97">
        <f t="shared" ref="J688" si="588">H688*G688</f>
        <v>4.8647500000000008</v>
      </c>
      <c r="K688" s="98">
        <f t="shared" ref="K688" si="589">I688*J688</f>
        <v>324.86800500000004</v>
      </c>
      <c r="L688" s="98">
        <v>23.85</v>
      </c>
      <c r="M688" s="98">
        <f t="shared" ref="M688" si="590">L688*G688</f>
        <v>928.19430000000023</v>
      </c>
      <c r="N688" s="98">
        <v>0</v>
      </c>
      <c r="O688" s="98">
        <f t="shared" ref="O688" si="591">N688*G688</f>
        <v>0</v>
      </c>
      <c r="P688" s="98">
        <f t="shared" ref="P688" si="592">IF(D688="","",(K688+M688+O688))</f>
        <v>1253.0623050000004</v>
      </c>
    </row>
    <row r="689" spans="1:16" s="3" customFormat="1" ht="14.1" x14ac:dyDescent="0.3">
      <c r="A689" s="94" t="str">
        <f t="shared" si="580"/>
        <v/>
      </c>
      <c r="B689" s="31"/>
      <c r="C689" s="85" t="s">
        <v>120</v>
      </c>
      <c r="D689" s="28"/>
      <c r="E689" s="28"/>
      <c r="F689" s="96"/>
      <c r="G689" s="97"/>
      <c r="H689" s="97"/>
      <c r="I689" s="98"/>
      <c r="J689" s="97"/>
      <c r="K689" s="98"/>
      <c r="L689" s="98"/>
      <c r="M689" s="98"/>
      <c r="N689" s="98"/>
      <c r="O689" s="98"/>
      <c r="P689" s="98"/>
    </row>
    <row r="690" spans="1:16" s="3" customFormat="1" ht="56.1" x14ac:dyDescent="0.3">
      <c r="A690" s="94">
        <f t="shared" si="580"/>
        <v>559</v>
      </c>
      <c r="B690" s="31"/>
      <c r="C690" s="59" t="s">
        <v>426</v>
      </c>
      <c r="D690" s="28">
        <v>382.19</v>
      </c>
      <c r="E690" s="28" t="s">
        <v>67</v>
      </c>
      <c r="F690" s="96">
        <v>0.1</v>
      </c>
      <c r="G690" s="97">
        <f t="shared" ref="G690" si="593">(F690*D690)+D690</f>
        <v>420.40899999999999</v>
      </c>
      <c r="H690" s="97">
        <v>0.28899999999999998</v>
      </c>
      <c r="I690" s="98">
        <v>66.78</v>
      </c>
      <c r="J690" s="97">
        <f t="shared" ref="J690" si="594">H690*G690</f>
        <v>121.49820099999999</v>
      </c>
      <c r="K690" s="98">
        <f t="shared" ref="K690" si="595">I690*J690</f>
        <v>8113.6498627800001</v>
      </c>
      <c r="L690" s="98">
        <v>40.94</v>
      </c>
      <c r="M690" s="98">
        <f t="shared" ref="M690" si="596">L690*G690</f>
        <v>17211.544459999997</v>
      </c>
      <c r="N690" s="98">
        <v>0</v>
      </c>
      <c r="O690" s="98">
        <f t="shared" ref="O690" si="597">N690*G690</f>
        <v>0</v>
      </c>
      <c r="P690" s="98">
        <f t="shared" ref="P690" si="598">IF(D690="","",(K690+M690+O690))</f>
        <v>25325.194322779997</v>
      </c>
    </row>
    <row r="691" spans="1:16" s="3" customFormat="1" ht="18" customHeight="1" x14ac:dyDescent="0.3">
      <c r="A691" s="119" t="str">
        <f>IF(E691=0,"",1+MAX(A670:A690))</f>
        <v/>
      </c>
      <c r="B691" s="120"/>
      <c r="C691" s="121"/>
      <c r="D691" s="122"/>
      <c r="E691" s="122"/>
      <c r="F691" s="122"/>
      <c r="G691" s="123"/>
      <c r="H691" s="122"/>
      <c r="I691" s="122"/>
      <c r="J691" s="122"/>
      <c r="K691" s="122"/>
      <c r="L691" s="122"/>
      <c r="M691" s="122"/>
      <c r="N691" s="122"/>
      <c r="O691" s="122" t="s">
        <v>34</v>
      </c>
      <c r="P691" s="124">
        <f>SUM(P669:P690)</f>
        <v>55611.157906959997</v>
      </c>
    </row>
    <row r="692" spans="1:16" ht="18" customHeight="1" x14ac:dyDescent="0.3">
      <c r="A692" s="75" t="str">
        <f>IF(E692=0,"",1+MAX(A671:A691))</f>
        <v/>
      </c>
      <c r="B692" s="76"/>
      <c r="C692" s="24"/>
      <c r="D692" s="25"/>
      <c r="E692" s="24"/>
      <c r="F692" s="25"/>
      <c r="G692" s="51"/>
      <c r="H692" s="84"/>
      <c r="I692" s="26"/>
      <c r="J692" s="84"/>
      <c r="K692" s="26"/>
      <c r="L692" s="26"/>
      <c r="M692" s="26"/>
      <c r="N692" s="26"/>
      <c r="O692" s="26"/>
      <c r="P692" s="27"/>
    </row>
    <row r="693" spans="1:16" s="3" customFormat="1" ht="18" customHeight="1" x14ac:dyDescent="0.3">
      <c r="A693" s="127" t="str">
        <f>IF(E693=0,"",1+MAX(#REF!))</f>
        <v/>
      </c>
      <c r="B693" s="157" t="s">
        <v>85</v>
      </c>
      <c r="C693" s="157"/>
      <c r="D693" s="157"/>
      <c r="E693" s="157"/>
      <c r="F693" s="157"/>
      <c r="G693" s="157"/>
      <c r="H693" s="157"/>
      <c r="I693" s="157"/>
      <c r="J693" s="157"/>
      <c r="K693" s="157"/>
      <c r="L693" s="157"/>
      <c r="M693" s="157"/>
      <c r="N693" s="157"/>
      <c r="O693" s="157"/>
      <c r="P693" s="128"/>
    </row>
    <row r="694" spans="1:16" s="3" customFormat="1" ht="14.1" x14ac:dyDescent="0.3">
      <c r="A694" s="94" t="str">
        <f>IF(E694=0,"",1+MAX(A693:A693))</f>
        <v/>
      </c>
      <c r="B694" s="31"/>
      <c r="C694" s="85" t="s">
        <v>122</v>
      </c>
      <c r="D694" s="28"/>
      <c r="E694" s="28"/>
      <c r="F694" s="96"/>
      <c r="G694" s="97"/>
      <c r="H694" s="97"/>
      <c r="I694" s="98"/>
      <c r="J694" s="97"/>
      <c r="K694" s="98"/>
      <c r="L694" s="98"/>
      <c r="M694" s="98"/>
      <c r="N694" s="98"/>
      <c r="O694" s="98"/>
      <c r="P694" s="98"/>
    </row>
    <row r="695" spans="1:16" ht="14.1" x14ac:dyDescent="0.3">
      <c r="A695" s="94">
        <f t="shared" ref="A695:A701" si="599">IF(E695=0,"",1+MAX(A690:A694))</f>
        <v>560</v>
      </c>
      <c r="B695" s="94"/>
      <c r="C695" s="59" t="s">
        <v>427</v>
      </c>
      <c r="D695" s="28">
        <v>93.47</v>
      </c>
      <c r="E695" s="28" t="s">
        <v>71</v>
      </c>
      <c r="F695" s="96">
        <v>0.1</v>
      </c>
      <c r="G695" s="97">
        <f t="shared" ref="G695:G701" si="600">(F695*D695)+D695</f>
        <v>102.81699999999999</v>
      </c>
      <c r="H695" s="97">
        <v>0.104</v>
      </c>
      <c r="I695" s="98">
        <v>88.07</v>
      </c>
      <c r="J695" s="97">
        <f t="shared" ref="J695:J701" si="601">H695*G695</f>
        <v>10.692967999999999</v>
      </c>
      <c r="K695" s="98">
        <f t="shared" ref="K695:K701" si="602">I695*J695</f>
        <v>941.72969175999981</v>
      </c>
      <c r="L695" s="98">
        <v>4.95</v>
      </c>
      <c r="M695" s="98">
        <f t="shared" ref="M695:M701" si="603">L695*G695</f>
        <v>508.94414999999998</v>
      </c>
      <c r="N695" s="98">
        <v>0</v>
      </c>
      <c r="O695" s="98">
        <f t="shared" ref="O695:O701" si="604">N695*G695</f>
        <v>0</v>
      </c>
      <c r="P695" s="98">
        <f t="shared" ref="P695:P701" si="605">IF(D695="","",(K695+M695+O695))</f>
        <v>1450.6738417599997</v>
      </c>
    </row>
    <row r="696" spans="1:16" ht="14.1" x14ac:dyDescent="0.3">
      <c r="A696" s="94">
        <f t="shared" si="599"/>
        <v>561</v>
      </c>
      <c r="B696" s="94"/>
      <c r="C696" s="59" t="s">
        <v>428</v>
      </c>
      <c r="D696" s="28">
        <v>10.039999999999999</v>
      </c>
      <c r="E696" s="28" t="s">
        <v>71</v>
      </c>
      <c r="F696" s="96">
        <v>0.1</v>
      </c>
      <c r="G696" s="97">
        <f t="shared" si="600"/>
        <v>11.043999999999999</v>
      </c>
      <c r="H696" s="97">
        <v>0.104</v>
      </c>
      <c r="I696" s="98">
        <v>88.07</v>
      </c>
      <c r="J696" s="97">
        <f t="shared" si="601"/>
        <v>1.1485759999999998</v>
      </c>
      <c r="K696" s="98">
        <f t="shared" si="602"/>
        <v>101.15508831999998</v>
      </c>
      <c r="L696" s="98">
        <v>4.95</v>
      </c>
      <c r="M696" s="98">
        <f t="shared" si="603"/>
        <v>54.667799999999993</v>
      </c>
      <c r="N696" s="98">
        <v>0</v>
      </c>
      <c r="O696" s="98">
        <f t="shared" si="604"/>
        <v>0</v>
      </c>
      <c r="P696" s="98">
        <f t="shared" si="605"/>
        <v>155.82288831999998</v>
      </c>
    </row>
    <row r="697" spans="1:16" ht="14.1" x14ac:dyDescent="0.3">
      <c r="A697" s="94">
        <f t="shared" si="599"/>
        <v>562</v>
      </c>
      <c r="B697" s="94"/>
      <c r="C697" s="59" t="s">
        <v>429</v>
      </c>
      <c r="D697" s="28">
        <v>18.059999999999999</v>
      </c>
      <c r="E697" s="28" t="s">
        <v>71</v>
      </c>
      <c r="F697" s="96">
        <v>0.1</v>
      </c>
      <c r="G697" s="97">
        <f t="shared" si="600"/>
        <v>19.866</v>
      </c>
      <c r="H697" s="97">
        <v>0.124</v>
      </c>
      <c r="I697" s="98">
        <v>88.07</v>
      </c>
      <c r="J697" s="97">
        <f t="shared" si="601"/>
        <v>2.463384</v>
      </c>
      <c r="K697" s="98">
        <f t="shared" si="602"/>
        <v>216.95022888</v>
      </c>
      <c r="L697" s="98">
        <v>9.1</v>
      </c>
      <c r="M697" s="98">
        <f t="shared" si="603"/>
        <v>180.78059999999999</v>
      </c>
      <c r="N697" s="98">
        <v>0</v>
      </c>
      <c r="O697" s="98">
        <f t="shared" si="604"/>
        <v>0</v>
      </c>
      <c r="P697" s="98">
        <f t="shared" si="605"/>
        <v>397.73082887999999</v>
      </c>
    </row>
    <row r="698" spans="1:16" ht="14.1" x14ac:dyDescent="0.3">
      <c r="A698" s="94">
        <f t="shared" si="599"/>
        <v>563</v>
      </c>
      <c r="B698" s="94"/>
      <c r="C698" s="59" t="s">
        <v>430</v>
      </c>
      <c r="D698" s="28">
        <v>19.989999999999998</v>
      </c>
      <c r="E698" s="28" t="s">
        <v>71</v>
      </c>
      <c r="F698" s="96">
        <v>0.1</v>
      </c>
      <c r="G698" s="97">
        <f t="shared" si="600"/>
        <v>21.988999999999997</v>
      </c>
      <c r="H698" s="97">
        <v>0.14499999999999999</v>
      </c>
      <c r="I698" s="98">
        <v>88.07</v>
      </c>
      <c r="J698" s="97">
        <f t="shared" si="601"/>
        <v>3.1884049999999995</v>
      </c>
      <c r="K698" s="98">
        <f t="shared" si="602"/>
        <v>280.80282834999991</v>
      </c>
      <c r="L698" s="98">
        <v>12.69</v>
      </c>
      <c r="M698" s="98">
        <f t="shared" si="603"/>
        <v>279.04040999999995</v>
      </c>
      <c r="N698" s="98">
        <v>0</v>
      </c>
      <c r="O698" s="98">
        <f t="shared" si="604"/>
        <v>0</v>
      </c>
      <c r="P698" s="98">
        <f t="shared" si="605"/>
        <v>559.84323834999987</v>
      </c>
    </row>
    <row r="699" spans="1:16" ht="14.1" x14ac:dyDescent="0.3">
      <c r="A699" s="94">
        <f t="shared" si="599"/>
        <v>564</v>
      </c>
      <c r="B699" s="94"/>
      <c r="C699" s="59" t="s">
        <v>431</v>
      </c>
      <c r="D699" s="28">
        <v>40.36</v>
      </c>
      <c r="E699" s="28" t="s">
        <v>71</v>
      </c>
      <c r="F699" s="96">
        <v>0.1</v>
      </c>
      <c r="G699" s="97">
        <f t="shared" si="600"/>
        <v>44.396000000000001</v>
      </c>
      <c r="H699" s="97">
        <v>0.11</v>
      </c>
      <c r="I699" s="98">
        <v>88.07</v>
      </c>
      <c r="J699" s="97">
        <f t="shared" si="601"/>
        <v>4.8835600000000001</v>
      </c>
      <c r="K699" s="98">
        <f t="shared" si="602"/>
        <v>430.09512919999997</v>
      </c>
      <c r="L699" s="98">
        <v>7.77</v>
      </c>
      <c r="M699" s="98">
        <f t="shared" si="603"/>
        <v>344.95691999999997</v>
      </c>
      <c r="N699" s="98">
        <v>0</v>
      </c>
      <c r="O699" s="98">
        <f t="shared" si="604"/>
        <v>0</v>
      </c>
      <c r="P699" s="98">
        <f t="shared" si="605"/>
        <v>775.05204919999994</v>
      </c>
    </row>
    <row r="700" spans="1:16" ht="14.1" x14ac:dyDescent="0.3">
      <c r="A700" s="94">
        <f t="shared" si="599"/>
        <v>565</v>
      </c>
      <c r="B700" s="94"/>
      <c r="C700" s="59" t="s">
        <v>432</v>
      </c>
      <c r="D700" s="28">
        <v>52.15</v>
      </c>
      <c r="E700" s="28" t="s">
        <v>71</v>
      </c>
      <c r="F700" s="96">
        <v>0.1</v>
      </c>
      <c r="G700" s="97">
        <f t="shared" si="600"/>
        <v>57.364999999999995</v>
      </c>
      <c r="H700" s="97">
        <v>0.104</v>
      </c>
      <c r="I700" s="98">
        <v>88.07</v>
      </c>
      <c r="J700" s="97">
        <f t="shared" si="601"/>
        <v>5.965959999999999</v>
      </c>
      <c r="K700" s="98">
        <f t="shared" si="602"/>
        <v>525.42209719999983</v>
      </c>
      <c r="L700" s="98">
        <v>4.95</v>
      </c>
      <c r="M700" s="98">
        <f t="shared" si="603"/>
        <v>283.95675</v>
      </c>
      <c r="N700" s="98">
        <v>0</v>
      </c>
      <c r="O700" s="98">
        <f t="shared" si="604"/>
        <v>0</v>
      </c>
      <c r="P700" s="98">
        <f t="shared" si="605"/>
        <v>809.37884719999988</v>
      </c>
    </row>
    <row r="701" spans="1:16" ht="14.1" x14ac:dyDescent="0.3">
      <c r="A701" s="94">
        <f t="shared" si="599"/>
        <v>566</v>
      </c>
      <c r="B701" s="94"/>
      <c r="C701" s="59" t="s">
        <v>433</v>
      </c>
      <c r="D701" s="28">
        <v>39.799999999999997</v>
      </c>
      <c r="E701" s="28" t="s">
        <v>71</v>
      </c>
      <c r="F701" s="96">
        <v>0.1</v>
      </c>
      <c r="G701" s="97">
        <f t="shared" si="600"/>
        <v>43.779999999999994</v>
      </c>
      <c r="H701" s="97">
        <v>0.11</v>
      </c>
      <c r="I701" s="98">
        <v>88.07</v>
      </c>
      <c r="J701" s="97">
        <f t="shared" si="601"/>
        <v>4.8157999999999994</v>
      </c>
      <c r="K701" s="98">
        <f t="shared" si="602"/>
        <v>424.12750599999993</v>
      </c>
      <c r="L701" s="98">
        <v>7.77</v>
      </c>
      <c r="M701" s="98">
        <f t="shared" si="603"/>
        <v>340.17059999999992</v>
      </c>
      <c r="N701" s="98">
        <v>0</v>
      </c>
      <c r="O701" s="98">
        <f t="shared" si="604"/>
        <v>0</v>
      </c>
      <c r="P701" s="98">
        <f t="shared" si="605"/>
        <v>764.29810599999985</v>
      </c>
    </row>
    <row r="702" spans="1:16" s="3" customFormat="1" ht="14.1" x14ac:dyDescent="0.3">
      <c r="A702" s="94" t="str">
        <f>IF(E702=0,"",1+MAX(A693:A695))</f>
        <v/>
      </c>
      <c r="B702" s="31"/>
      <c r="C702" s="85" t="s">
        <v>123</v>
      </c>
      <c r="D702" s="28"/>
      <c r="E702" s="28"/>
      <c r="F702" s="96"/>
      <c r="G702" s="97"/>
      <c r="H702" s="97"/>
      <c r="I702" s="98"/>
      <c r="J702" s="97"/>
      <c r="K702" s="98"/>
      <c r="L702" s="98"/>
      <c r="M702" s="98"/>
      <c r="N702" s="98"/>
      <c r="O702" s="98"/>
      <c r="P702" s="98"/>
    </row>
    <row r="703" spans="1:16" ht="14.1" x14ac:dyDescent="0.3">
      <c r="A703" s="94">
        <f>IF(E703=0,"",1+MAX(A693:A702))</f>
        <v>567</v>
      </c>
      <c r="B703" s="94"/>
      <c r="C703" s="59" t="s">
        <v>434</v>
      </c>
      <c r="D703" s="28">
        <v>42.82</v>
      </c>
      <c r="E703" s="28" t="s">
        <v>71</v>
      </c>
      <c r="F703" s="96">
        <v>0.1</v>
      </c>
      <c r="G703" s="97">
        <f t="shared" ref="G703:G706" si="606">(F703*D703)+D703</f>
        <v>47.102000000000004</v>
      </c>
      <c r="H703" s="97">
        <v>0.2</v>
      </c>
      <c r="I703" s="98">
        <v>88.07</v>
      </c>
      <c r="J703" s="97">
        <f t="shared" ref="J703:J706" si="607">H703*G703</f>
        <v>9.4204000000000008</v>
      </c>
      <c r="K703" s="98">
        <f t="shared" ref="K703:K706" si="608">I703*J703</f>
        <v>829.654628</v>
      </c>
      <c r="L703" s="98">
        <v>13.2</v>
      </c>
      <c r="M703" s="98">
        <f t="shared" ref="M703:M706" si="609">L703*G703</f>
        <v>621.74639999999999</v>
      </c>
      <c r="N703" s="98">
        <v>0</v>
      </c>
      <c r="O703" s="98">
        <f t="shared" ref="O703:O706" si="610">N703*G703</f>
        <v>0</v>
      </c>
      <c r="P703" s="98">
        <f t="shared" ref="P703:P706" si="611">IF(D703="","",(K703+M703+O703))</f>
        <v>1451.401028</v>
      </c>
    </row>
    <row r="704" spans="1:16" ht="14.1" x14ac:dyDescent="0.3">
      <c r="A704" s="94">
        <f t="shared" ref="A704:A710" si="612">IF(E704=0,"",1+MAX(A694:A703))</f>
        <v>568</v>
      </c>
      <c r="B704" s="94"/>
      <c r="C704" s="59" t="s">
        <v>435</v>
      </c>
      <c r="D704" s="28">
        <v>7.43</v>
      </c>
      <c r="E704" s="28" t="s">
        <v>71</v>
      </c>
      <c r="F704" s="96">
        <v>0.1</v>
      </c>
      <c r="G704" s="97">
        <f t="shared" si="606"/>
        <v>8.173</v>
      </c>
      <c r="H704" s="97">
        <v>0.19500000000000001</v>
      </c>
      <c r="I704" s="98">
        <v>88.07</v>
      </c>
      <c r="J704" s="97">
        <f t="shared" si="607"/>
        <v>1.5937350000000001</v>
      </c>
      <c r="K704" s="98">
        <f t="shared" si="608"/>
        <v>140.36024144999999</v>
      </c>
      <c r="L704" s="98">
        <v>9.9</v>
      </c>
      <c r="M704" s="98">
        <f t="shared" si="609"/>
        <v>80.912700000000001</v>
      </c>
      <c r="N704" s="98">
        <v>0</v>
      </c>
      <c r="O704" s="98">
        <f t="shared" si="610"/>
        <v>0</v>
      </c>
      <c r="P704" s="98">
        <f t="shared" si="611"/>
        <v>221.27294144999999</v>
      </c>
    </row>
    <row r="705" spans="1:16" ht="14.1" x14ac:dyDescent="0.3">
      <c r="A705" s="94">
        <f t="shared" si="612"/>
        <v>569</v>
      </c>
      <c r="B705" s="94"/>
      <c r="C705" s="59" t="s">
        <v>436</v>
      </c>
      <c r="D705" s="28">
        <v>47.4</v>
      </c>
      <c r="E705" s="28" t="s">
        <v>71</v>
      </c>
      <c r="F705" s="96">
        <v>0.1</v>
      </c>
      <c r="G705" s="97">
        <f t="shared" si="606"/>
        <v>52.14</v>
      </c>
      <c r="H705" s="97">
        <v>0.28000000000000003</v>
      </c>
      <c r="I705" s="98">
        <v>88.07</v>
      </c>
      <c r="J705" s="97">
        <f t="shared" si="607"/>
        <v>14.599200000000002</v>
      </c>
      <c r="K705" s="98">
        <f t="shared" si="608"/>
        <v>1285.751544</v>
      </c>
      <c r="L705" s="98">
        <v>18.3</v>
      </c>
      <c r="M705" s="98">
        <f t="shared" si="609"/>
        <v>954.16200000000003</v>
      </c>
      <c r="N705" s="98">
        <v>0</v>
      </c>
      <c r="O705" s="98">
        <f t="shared" si="610"/>
        <v>0</v>
      </c>
      <c r="P705" s="98">
        <f t="shared" si="611"/>
        <v>2239.913544</v>
      </c>
    </row>
    <row r="706" spans="1:16" ht="14.1" x14ac:dyDescent="0.3">
      <c r="A706" s="94">
        <f t="shared" si="612"/>
        <v>570</v>
      </c>
      <c r="B706" s="94"/>
      <c r="C706" s="59" t="s">
        <v>437</v>
      </c>
      <c r="D706" s="28">
        <v>66.849999999999994</v>
      </c>
      <c r="E706" s="28" t="s">
        <v>71</v>
      </c>
      <c r="F706" s="96">
        <v>0.1</v>
      </c>
      <c r="G706" s="97">
        <f t="shared" si="606"/>
        <v>73.534999999999997</v>
      </c>
      <c r="H706" s="97">
        <v>0.30599999999999999</v>
      </c>
      <c r="I706" s="98">
        <v>88.07</v>
      </c>
      <c r="J706" s="97">
        <f t="shared" si="607"/>
        <v>22.501709999999999</v>
      </c>
      <c r="K706" s="98">
        <f t="shared" si="608"/>
        <v>1981.7255996999997</v>
      </c>
      <c r="L706" s="98">
        <v>23.7</v>
      </c>
      <c r="M706" s="98">
        <f t="shared" si="609"/>
        <v>1742.7794999999999</v>
      </c>
      <c r="N706" s="98">
        <v>0</v>
      </c>
      <c r="O706" s="98">
        <f t="shared" si="610"/>
        <v>0</v>
      </c>
      <c r="P706" s="98">
        <f t="shared" si="611"/>
        <v>3724.5050996999998</v>
      </c>
    </row>
    <row r="707" spans="1:16" s="3" customFormat="1" ht="14.1" x14ac:dyDescent="0.3">
      <c r="A707" s="94" t="str">
        <f t="shared" si="612"/>
        <v/>
      </c>
      <c r="B707" s="31"/>
      <c r="C707" s="85" t="s">
        <v>124</v>
      </c>
      <c r="D707" s="28"/>
      <c r="E707" s="28"/>
      <c r="F707" s="96"/>
      <c r="G707" s="97"/>
      <c r="H707" s="97"/>
      <c r="I707" s="98"/>
      <c r="J707" s="97"/>
      <c r="K707" s="98"/>
      <c r="L707" s="98"/>
      <c r="M707" s="98"/>
      <c r="N707" s="98"/>
      <c r="O707" s="98"/>
      <c r="P707" s="98"/>
    </row>
    <row r="708" spans="1:16" ht="14.1" x14ac:dyDescent="0.3">
      <c r="A708" s="94">
        <f t="shared" si="612"/>
        <v>571</v>
      </c>
      <c r="B708" s="94"/>
      <c r="C708" s="59" t="s">
        <v>438</v>
      </c>
      <c r="D708" s="28">
        <v>62.65</v>
      </c>
      <c r="E708" s="28" t="s">
        <v>71</v>
      </c>
      <c r="F708" s="96">
        <v>0.1</v>
      </c>
      <c r="G708" s="97">
        <f t="shared" ref="G708:G710" si="613">(F708*D708)+D708</f>
        <v>68.914999999999992</v>
      </c>
      <c r="H708" s="97">
        <v>0.23699999999999999</v>
      </c>
      <c r="I708" s="98">
        <v>88.07</v>
      </c>
      <c r="J708" s="97">
        <f t="shared" ref="J708:J710" si="614">H708*G708</f>
        <v>16.332854999999999</v>
      </c>
      <c r="K708" s="98">
        <f t="shared" ref="K708:K710" si="615">I708*J708</f>
        <v>1438.4345398499997</v>
      </c>
      <c r="L708" s="98">
        <v>2.19</v>
      </c>
      <c r="M708" s="98">
        <f t="shared" ref="M708:M710" si="616">L708*G708</f>
        <v>150.92384999999999</v>
      </c>
      <c r="N708" s="98">
        <v>0</v>
      </c>
      <c r="O708" s="98">
        <f t="shared" ref="O708:O710" si="617">N708*G708</f>
        <v>0</v>
      </c>
      <c r="P708" s="98">
        <f t="shared" ref="P708:P710" si="618">IF(D708="","",(K708+M708+O708))</f>
        <v>1589.3583898499996</v>
      </c>
    </row>
    <row r="709" spans="1:16" ht="14.1" x14ac:dyDescent="0.3">
      <c r="A709" s="94">
        <f t="shared" si="612"/>
        <v>572</v>
      </c>
      <c r="B709" s="94"/>
      <c r="C709" s="59" t="s">
        <v>439</v>
      </c>
      <c r="D709" s="28">
        <v>66.77</v>
      </c>
      <c r="E709" s="28" t="s">
        <v>71</v>
      </c>
      <c r="F709" s="96">
        <v>0.1</v>
      </c>
      <c r="G709" s="97">
        <f t="shared" si="613"/>
        <v>73.447000000000003</v>
      </c>
      <c r="H709" s="97">
        <v>0.19400000000000001</v>
      </c>
      <c r="I709" s="98">
        <v>88.07</v>
      </c>
      <c r="J709" s="97">
        <f t="shared" si="614"/>
        <v>14.248718</v>
      </c>
      <c r="K709" s="98">
        <f t="shared" si="615"/>
        <v>1254.8845942599999</v>
      </c>
      <c r="L709" s="98">
        <v>1.7</v>
      </c>
      <c r="M709" s="98">
        <f t="shared" si="616"/>
        <v>124.8599</v>
      </c>
      <c r="N709" s="98">
        <v>0</v>
      </c>
      <c r="O709" s="98">
        <f t="shared" si="617"/>
        <v>0</v>
      </c>
      <c r="P709" s="98">
        <f t="shared" si="618"/>
        <v>1379.7444942599998</v>
      </c>
    </row>
    <row r="710" spans="1:16" ht="14.1" x14ac:dyDescent="0.3">
      <c r="A710" s="94">
        <f t="shared" si="612"/>
        <v>573</v>
      </c>
      <c r="B710" s="94"/>
      <c r="C710" s="59" t="s">
        <v>440</v>
      </c>
      <c r="D710" s="28">
        <v>4</v>
      </c>
      <c r="E710" s="28" t="s">
        <v>71</v>
      </c>
      <c r="F710" s="96">
        <v>0.1</v>
      </c>
      <c r="G710" s="97">
        <f t="shared" si="613"/>
        <v>4.4000000000000004</v>
      </c>
      <c r="H710" s="97">
        <v>0.29099999999999998</v>
      </c>
      <c r="I710" s="98">
        <v>88.07</v>
      </c>
      <c r="J710" s="97">
        <f t="shared" si="614"/>
        <v>1.2804</v>
      </c>
      <c r="K710" s="98">
        <f t="shared" si="615"/>
        <v>112.76482799999999</v>
      </c>
      <c r="L710" s="98">
        <v>5.96</v>
      </c>
      <c r="M710" s="98">
        <f t="shared" si="616"/>
        <v>26.224</v>
      </c>
      <c r="N710" s="98">
        <v>0</v>
      </c>
      <c r="O710" s="98">
        <f t="shared" si="617"/>
        <v>0</v>
      </c>
      <c r="P710" s="98">
        <f t="shared" si="618"/>
        <v>138.98882799999998</v>
      </c>
    </row>
    <row r="711" spans="1:16" s="3" customFormat="1" ht="14.1" x14ac:dyDescent="0.3">
      <c r="A711" s="94" t="str">
        <f>IF(E711=0,"",1+MAX(A702:A710))</f>
        <v/>
      </c>
      <c r="B711" s="31"/>
      <c r="C711" s="85" t="s">
        <v>125</v>
      </c>
      <c r="D711" s="28"/>
      <c r="E711" s="28"/>
      <c r="F711" s="96"/>
      <c r="G711" s="97"/>
      <c r="H711" s="97"/>
      <c r="I711" s="98"/>
      <c r="J711" s="97"/>
      <c r="K711" s="98"/>
      <c r="L711" s="98"/>
      <c r="M711" s="98"/>
      <c r="N711" s="98"/>
      <c r="O711" s="98"/>
      <c r="P711" s="98"/>
    </row>
    <row r="712" spans="1:16" s="3" customFormat="1" ht="42" x14ac:dyDescent="0.3">
      <c r="A712" s="94">
        <f>IF(E712=0,"",1+MAX(A703:A711))</f>
        <v>574</v>
      </c>
      <c r="B712" s="31"/>
      <c r="C712" s="59" t="s">
        <v>441</v>
      </c>
      <c r="D712" s="28">
        <v>6</v>
      </c>
      <c r="E712" s="28" t="s">
        <v>70</v>
      </c>
      <c r="F712" s="96">
        <v>0</v>
      </c>
      <c r="G712" s="97">
        <f t="shared" ref="G712:G720" si="619">(F712*D712)+D712</f>
        <v>6</v>
      </c>
      <c r="H712" s="97">
        <v>5.984</v>
      </c>
      <c r="I712" s="98">
        <v>88.07</v>
      </c>
      <c r="J712" s="97">
        <f t="shared" ref="J712:J720" si="620">H712*G712</f>
        <v>35.903999999999996</v>
      </c>
      <c r="K712" s="98">
        <f t="shared" ref="K712:K720" si="621">I712*J712</f>
        <v>3162.0652799999993</v>
      </c>
      <c r="L712" s="98">
        <v>491.55</v>
      </c>
      <c r="M712" s="98">
        <f t="shared" ref="M712:M720" si="622">L712*G712</f>
        <v>2949.3</v>
      </c>
      <c r="N712" s="98">
        <v>0</v>
      </c>
      <c r="O712" s="98">
        <f t="shared" ref="O712:O720" si="623">N712*G712</f>
        <v>0</v>
      </c>
      <c r="P712" s="98">
        <f t="shared" ref="P712:P720" si="624">IF(D712="","",(K712+M712+O712))</f>
        <v>6111.36528</v>
      </c>
    </row>
    <row r="713" spans="1:16" s="3" customFormat="1" ht="42" x14ac:dyDescent="0.3">
      <c r="A713" s="94">
        <f t="shared" ref="A713:A731" si="625">IF(E713=0,"",1+MAX(A704:A712))</f>
        <v>575</v>
      </c>
      <c r="B713" s="31"/>
      <c r="C713" s="59" t="s">
        <v>442</v>
      </c>
      <c r="D713" s="28">
        <v>1</v>
      </c>
      <c r="E713" s="28" t="s">
        <v>70</v>
      </c>
      <c r="F713" s="96">
        <v>0</v>
      </c>
      <c r="G713" s="97">
        <f t="shared" si="619"/>
        <v>1</v>
      </c>
      <c r="H713" s="97">
        <v>3.7480000000000002</v>
      </c>
      <c r="I713" s="98">
        <v>88.07</v>
      </c>
      <c r="J713" s="97">
        <f t="shared" si="620"/>
        <v>3.7480000000000002</v>
      </c>
      <c r="K713" s="98">
        <f t="shared" si="621"/>
        <v>330.08636000000001</v>
      </c>
      <c r="L713" s="98">
        <v>282.77999999999997</v>
      </c>
      <c r="M713" s="98">
        <f t="shared" si="622"/>
        <v>282.77999999999997</v>
      </c>
      <c r="N713" s="98">
        <v>0</v>
      </c>
      <c r="O713" s="98">
        <f t="shared" si="623"/>
        <v>0</v>
      </c>
      <c r="P713" s="98">
        <f t="shared" si="624"/>
        <v>612.86635999999999</v>
      </c>
    </row>
    <row r="714" spans="1:16" s="3" customFormat="1" ht="56.1" x14ac:dyDescent="0.3">
      <c r="A714" s="94">
        <f t="shared" si="625"/>
        <v>576</v>
      </c>
      <c r="B714" s="31"/>
      <c r="C714" s="59" t="s">
        <v>443</v>
      </c>
      <c r="D714" s="28">
        <v>4</v>
      </c>
      <c r="E714" s="28" t="s">
        <v>70</v>
      </c>
      <c r="F714" s="96">
        <v>0</v>
      </c>
      <c r="G714" s="97">
        <f t="shared" si="619"/>
        <v>4</v>
      </c>
      <c r="H714" s="97">
        <v>3.5139999999999998</v>
      </c>
      <c r="I714" s="98">
        <v>88.07</v>
      </c>
      <c r="J714" s="97">
        <f t="shared" si="620"/>
        <v>14.055999999999999</v>
      </c>
      <c r="K714" s="98">
        <f t="shared" si="621"/>
        <v>1237.9119199999998</v>
      </c>
      <c r="L714" s="98">
        <f>112.28+145.58</f>
        <v>257.86</v>
      </c>
      <c r="M714" s="98">
        <f t="shared" si="622"/>
        <v>1031.44</v>
      </c>
      <c r="N714" s="98">
        <v>0</v>
      </c>
      <c r="O714" s="98">
        <f t="shared" si="623"/>
        <v>0</v>
      </c>
      <c r="P714" s="98">
        <f t="shared" si="624"/>
        <v>2269.3519200000001</v>
      </c>
    </row>
    <row r="715" spans="1:16" s="3" customFormat="1" ht="42" x14ac:dyDescent="0.3">
      <c r="A715" s="94">
        <f t="shared" si="625"/>
        <v>577</v>
      </c>
      <c r="B715" s="31"/>
      <c r="C715" s="59" t="s">
        <v>444</v>
      </c>
      <c r="D715" s="28">
        <v>1</v>
      </c>
      <c r="E715" s="28" t="s">
        <v>70</v>
      </c>
      <c r="F715" s="96">
        <v>0</v>
      </c>
      <c r="G715" s="97">
        <f t="shared" si="619"/>
        <v>1</v>
      </c>
      <c r="H715" s="97">
        <v>8.6120000000000001</v>
      </c>
      <c r="I715" s="98">
        <v>88.07</v>
      </c>
      <c r="J715" s="97">
        <f t="shared" si="620"/>
        <v>8.6120000000000001</v>
      </c>
      <c r="K715" s="98">
        <f t="shared" si="621"/>
        <v>758.4588399999999</v>
      </c>
      <c r="L715" s="98">
        <f>1158+395.76</f>
        <v>1553.76</v>
      </c>
      <c r="M715" s="98">
        <f t="shared" si="622"/>
        <v>1553.76</v>
      </c>
      <c r="N715" s="98">
        <v>0</v>
      </c>
      <c r="O715" s="98">
        <f t="shared" si="623"/>
        <v>0</v>
      </c>
      <c r="P715" s="98">
        <f t="shared" si="624"/>
        <v>2312.21884</v>
      </c>
    </row>
    <row r="716" spans="1:16" s="3" customFormat="1" ht="42" x14ac:dyDescent="0.3">
      <c r="A716" s="94">
        <f t="shared" si="625"/>
        <v>578</v>
      </c>
      <c r="B716" s="31"/>
      <c r="C716" s="59" t="s">
        <v>445</v>
      </c>
      <c r="D716" s="28">
        <v>1</v>
      </c>
      <c r="E716" s="28" t="s">
        <v>70</v>
      </c>
      <c r="F716" s="96">
        <v>0</v>
      </c>
      <c r="G716" s="97">
        <f t="shared" si="619"/>
        <v>1</v>
      </c>
      <c r="H716" s="97">
        <v>12.291399999999999</v>
      </c>
      <c r="I716" s="98">
        <v>88.07</v>
      </c>
      <c r="J716" s="97">
        <f t="shared" si="620"/>
        <v>12.291399999999999</v>
      </c>
      <c r="K716" s="98">
        <f t="shared" si="621"/>
        <v>1082.5035979999998</v>
      </c>
      <c r="L716" s="98">
        <v>1879</v>
      </c>
      <c r="M716" s="98">
        <f t="shared" si="622"/>
        <v>1879</v>
      </c>
      <c r="N716" s="98">
        <v>0</v>
      </c>
      <c r="O716" s="98">
        <f t="shared" si="623"/>
        <v>0</v>
      </c>
      <c r="P716" s="98">
        <f t="shared" si="624"/>
        <v>2961.5035979999998</v>
      </c>
    </row>
    <row r="717" spans="1:16" s="3" customFormat="1" ht="42" x14ac:dyDescent="0.3">
      <c r="A717" s="94">
        <f t="shared" si="625"/>
        <v>579</v>
      </c>
      <c r="B717" s="31"/>
      <c r="C717" s="59" t="s">
        <v>446</v>
      </c>
      <c r="D717" s="28">
        <v>2</v>
      </c>
      <c r="E717" s="28" t="s">
        <v>70</v>
      </c>
      <c r="F717" s="96">
        <v>0</v>
      </c>
      <c r="G717" s="97">
        <f t="shared" si="619"/>
        <v>2</v>
      </c>
      <c r="H717" s="97">
        <v>2.7480000000000002</v>
      </c>
      <c r="I717" s="98">
        <v>88.07</v>
      </c>
      <c r="J717" s="97">
        <f t="shared" si="620"/>
        <v>5.4960000000000004</v>
      </c>
      <c r="K717" s="98">
        <f t="shared" si="621"/>
        <v>484.03271999999998</v>
      </c>
      <c r="L717" s="98">
        <v>355.74</v>
      </c>
      <c r="M717" s="98">
        <f t="shared" si="622"/>
        <v>711.48</v>
      </c>
      <c r="N717" s="98">
        <v>0</v>
      </c>
      <c r="O717" s="98">
        <f t="shared" si="623"/>
        <v>0</v>
      </c>
      <c r="P717" s="98">
        <f t="shared" si="624"/>
        <v>1195.5127199999999</v>
      </c>
    </row>
    <row r="718" spans="1:16" s="3" customFormat="1" ht="42.75" x14ac:dyDescent="0.2">
      <c r="A718" s="94">
        <f t="shared" si="625"/>
        <v>580</v>
      </c>
      <c r="B718" s="31"/>
      <c r="C718" s="59" t="s">
        <v>447</v>
      </c>
      <c r="D718" s="28">
        <v>4</v>
      </c>
      <c r="E718" s="28" t="s">
        <v>70</v>
      </c>
      <c r="F718" s="96">
        <v>0</v>
      </c>
      <c r="G718" s="97">
        <f t="shared" si="619"/>
        <v>4</v>
      </c>
      <c r="H718" s="97">
        <v>2.6909999999999998</v>
      </c>
      <c r="I718" s="98">
        <v>88.07</v>
      </c>
      <c r="J718" s="97">
        <f t="shared" si="620"/>
        <v>10.763999999999999</v>
      </c>
      <c r="K718" s="98">
        <f t="shared" si="621"/>
        <v>947.98547999999982</v>
      </c>
      <c r="L718" s="98">
        <v>344.08</v>
      </c>
      <c r="M718" s="98">
        <f t="shared" si="622"/>
        <v>1376.32</v>
      </c>
      <c r="N718" s="98">
        <v>0</v>
      </c>
      <c r="O718" s="98">
        <f t="shared" si="623"/>
        <v>0</v>
      </c>
      <c r="P718" s="98">
        <f t="shared" si="624"/>
        <v>2324.30548</v>
      </c>
    </row>
    <row r="719" spans="1:16" s="3" customFormat="1" ht="42.75" x14ac:dyDescent="0.2">
      <c r="A719" s="94">
        <f t="shared" si="625"/>
        <v>581</v>
      </c>
      <c r="B719" s="31"/>
      <c r="C719" s="59" t="s">
        <v>448</v>
      </c>
      <c r="D719" s="28">
        <v>1</v>
      </c>
      <c r="E719" s="28" t="s">
        <v>70</v>
      </c>
      <c r="F719" s="96">
        <v>0</v>
      </c>
      <c r="G719" s="97">
        <f t="shared" si="619"/>
        <v>1</v>
      </c>
      <c r="H719" s="97">
        <v>18.748000000000001</v>
      </c>
      <c r="I719" s="98">
        <v>88.07</v>
      </c>
      <c r="J719" s="97">
        <f t="shared" si="620"/>
        <v>18.748000000000001</v>
      </c>
      <c r="K719" s="98">
        <f t="shared" si="621"/>
        <v>1651.13636</v>
      </c>
      <c r="L719" s="98">
        <v>2407.06</v>
      </c>
      <c r="M719" s="98">
        <f t="shared" si="622"/>
        <v>2407.06</v>
      </c>
      <c r="N719" s="98">
        <v>0</v>
      </c>
      <c r="O719" s="98">
        <f t="shared" si="623"/>
        <v>0</v>
      </c>
      <c r="P719" s="98">
        <f t="shared" si="624"/>
        <v>4058.1963599999999</v>
      </c>
    </row>
    <row r="720" spans="1:16" s="3" customFormat="1" ht="15" x14ac:dyDescent="0.2">
      <c r="A720" s="94">
        <f t="shared" si="625"/>
        <v>582</v>
      </c>
      <c r="B720" s="31"/>
      <c r="C720" s="59" t="s">
        <v>449</v>
      </c>
      <c r="D720" s="28">
        <v>1</v>
      </c>
      <c r="E720" s="28" t="s">
        <v>70</v>
      </c>
      <c r="F720" s="96">
        <v>0</v>
      </c>
      <c r="G720" s="97">
        <f t="shared" si="619"/>
        <v>1</v>
      </c>
      <c r="H720" s="97">
        <v>2.859</v>
      </c>
      <c r="I720" s="98">
        <v>88.07</v>
      </c>
      <c r="J720" s="97">
        <f t="shared" si="620"/>
        <v>2.859</v>
      </c>
      <c r="K720" s="98">
        <f t="shared" si="621"/>
        <v>251.79212999999999</v>
      </c>
      <c r="L720" s="98">
        <v>275.69</v>
      </c>
      <c r="M720" s="98">
        <f t="shared" si="622"/>
        <v>275.69</v>
      </c>
      <c r="N720" s="98">
        <v>0</v>
      </c>
      <c r="O720" s="98">
        <f t="shared" si="623"/>
        <v>0</v>
      </c>
      <c r="P720" s="98">
        <f t="shared" si="624"/>
        <v>527.48212999999998</v>
      </c>
    </row>
    <row r="721" spans="1:16" s="3" customFormat="1" ht="15" x14ac:dyDescent="0.2">
      <c r="A721" s="94" t="str">
        <f t="shared" si="625"/>
        <v/>
      </c>
      <c r="B721" s="31"/>
      <c r="C721" s="85" t="s">
        <v>450</v>
      </c>
      <c r="D721" s="28"/>
      <c r="E721" s="28"/>
      <c r="F721" s="96"/>
      <c r="G721" s="97"/>
      <c r="H721" s="97"/>
      <c r="I721" s="98"/>
      <c r="J721" s="97"/>
      <c r="K721" s="98"/>
      <c r="L721" s="98"/>
      <c r="M721" s="98"/>
      <c r="N721" s="98"/>
      <c r="O721" s="98"/>
      <c r="P721" s="98"/>
    </row>
    <row r="722" spans="1:16" s="3" customFormat="1" ht="15" x14ac:dyDescent="0.2">
      <c r="A722" s="94">
        <f t="shared" si="625"/>
        <v>583</v>
      </c>
      <c r="B722" s="31"/>
      <c r="C722" s="59" t="s">
        <v>451</v>
      </c>
      <c r="D722" s="28">
        <v>99</v>
      </c>
      <c r="E722" s="28" t="s">
        <v>70</v>
      </c>
      <c r="F722" s="96">
        <v>0</v>
      </c>
      <c r="G722" s="97">
        <f t="shared" ref="G722:G728" si="626">(F722*D722)+D722</f>
        <v>99</v>
      </c>
      <c r="H722" s="97">
        <v>0.86899999999999999</v>
      </c>
      <c r="I722" s="98">
        <v>88.07</v>
      </c>
      <c r="J722" s="97">
        <f t="shared" ref="J722:J728" si="627">H722*G722</f>
        <v>86.031000000000006</v>
      </c>
      <c r="K722" s="98">
        <f t="shared" ref="K722:K728" si="628">I722*J722</f>
        <v>7576.7501700000003</v>
      </c>
      <c r="L722" s="98">
        <v>42.98</v>
      </c>
      <c r="M722" s="98">
        <f t="shared" ref="M722:M728" si="629">L722*G722</f>
        <v>4255.0199999999995</v>
      </c>
      <c r="N722" s="98">
        <v>0</v>
      </c>
      <c r="O722" s="98">
        <f t="shared" ref="O722:O728" si="630">N722*G722</f>
        <v>0</v>
      </c>
      <c r="P722" s="98">
        <f t="shared" ref="P722:P728" si="631">IF(D722="","",(K722+M722+O722))</f>
        <v>11831.77017</v>
      </c>
    </row>
    <row r="723" spans="1:16" s="3" customFormat="1" ht="15" x14ac:dyDescent="0.2">
      <c r="A723" s="94">
        <f t="shared" si="625"/>
        <v>584</v>
      </c>
      <c r="B723" s="31"/>
      <c r="C723" s="59" t="s">
        <v>452</v>
      </c>
      <c r="D723" s="28">
        <v>11</v>
      </c>
      <c r="E723" s="28" t="s">
        <v>70</v>
      </c>
      <c r="F723" s="96">
        <v>0</v>
      </c>
      <c r="G723" s="97">
        <f t="shared" si="626"/>
        <v>11</v>
      </c>
      <c r="H723" s="97">
        <v>0.84699999999999998</v>
      </c>
      <c r="I723" s="98">
        <v>88.07</v>
      </c>
      <c r="J723" s="97">
        <f t="shared" si="627"/>
        <v>9.3170000000000002</v>
      </c>
      <c r="K723" s="98">
        <f t="shared" si="628"/>
        <v>820.54818999999998</v>
      </c>
      <c r="L723" s="98">
        <v>39.76</v>
      </c>
      <c r="M723" s="98">
        <f t="shared" si="629"/>
        <v>437.35999999999996</v>
      </c>
      <c r="N723" s="98">
        <v>0</v>
      </c>
      <c r="O723" s="98">
        <f t="shared" si="630"/>
        <v>0</v>
      </c>
      <c r="P723" s="98">
        <f t="shared" si="631"/>
        <v>1257.9081899999999</v>
      </c>
    </row>
    <row r="724" spans="1:16" s="3" customFormat="1" ht="15" x14ac:dyDescent="0.2">
      <c r="A724" s="94">
        <f t="shared" si="625"/>
        <v>585</v>
      </c>
      <c r="B724" s="31"/>
      <c r="C724" s="59" t="s">
        <v>453</v>
      </c>
      <c r="D724" s="28">
        <v>51</v>
      </c>
      <c r="E724" s="28" t="s">
        <v>70</v>
      </c>
      <c r="F724" s="96">
        <v>0</v>
      </c>
      <c r="G724" s="97">
        <f t="shared" si="626"/>
        <v>51</v>
      </c>
      <c r="H724" s="97">
        <v>1.274</v>
      </c>
      <c r="I724" s="98">
        <v>88.07</v>
      </c>
      <c r="J724" s="97">
        <f t="shared" si="627"/>
        <v>64.974000000000004</v>
      </c>
      <c r="K724" s="98">
        <f t="shared" si="628"/>
        <v>5722.2601800000002</v>
      </c>
      <c r="L724" s="98">
        <v>84.27</v>
      </c>
      <c r="M724" s="98">
        <f t="shared" si="629"/>
        <v>4297.7699999999995</v>
      </c>
      <c r="N724" s="98">
        <v>0</v>
      </c>
      <c r="O724" s="98">
        <f t="shared" si="630"/>
        <v>0</v>
      </c>
      <c r="P724" s="98">
        <f t="shared" si="631"/>
        <v>10020.03018</v>
      </c>
    </row>
    <row r="725" spans="1:16" s="3" customFormat="1" ht="15" x14ac:dyDescent="0.2">
      <c r="A725" s="94">
        <f t="shared" si="625"/>
        <v>586</v>
      </c>
      <c r="B725" s="31"/>
      <c r="C725" s="59" t="s">
        <v>454</v>
      </c>
      <c r="D725" s="28">
        <v>4</v>
      </c>
      <c r="E725" s="28" t="s">
        <v>70</v>
      </c>
      <c r="F725" s="96">
        <v>0</v>
      </c>
      <c r="G725" s="97">
        <f t="shared" si="626"/>
        <v>4</v>
      </c>
      <c r="H725" s="97">
        <v>1.329</v>
      </c>
      <c r="I725" s="98">
        <v>88.07</v>
      </c>
      <c r="J725" s="97">
        <f t="shared" si="627"/>
        <v>5.3159999999999998</v>
      </c>
      <c r="K725" s="98">
        <f t="shared" si="628"/>
        <v>468.18011999999993</v>
      </c>
      <c r="L725" s="98">
        <v>87.98</v>
      </c>
      <c r="M725" s="98">
        <f t="shared" si="629"/>
        <v>351.92</v>
      </c>
      <c r="N725" s="98">
        <v>0</v>
      </c>
      <c r="O725" s="98">
        <f t="shared" si="630"/>
        <v>0</v>
      </c>
      <c r="P725" s="98">
        <f t="shared" si="631"/>
        <v>820.10011999999995</v>
      </c>
    </row>
    <row r="726" spans="1:16" s="3" customFormat="1" ht="15" x14ac:dyDescent="0.2">
      <c r="A726" s="94">
        <f t="shared" si="625"/>
        <v>587</v>
      </c>
      <c r="B726" s="31"/>
      <c r="C726" s="59" t="s">
        <v>455</v>
      </c>
      <c r="D726" s="28">
        <v>5</v>
      </c>
      <c r="E726" s="28" t="s">
        <v>70</v>
      </c>
      <c r="F726" s="96">
        <v>0</v>
      </c>
      <c r="G726" s="97">
        <f t="shared" si="626"/>
        <v>5</v>
      </c>
      <c r="H726" s="97">
        <v>1.5980000000000001</v>
      </c>
      <c r="I726" s="98">
        <v>88.07</v>
      </c>
      <c r="J726" s="97">
        <f t="shared" si="627"/>
        <v>7.99</v>
      </c>
      <c r="K726" s="98">
        <f t="shared" si="628"/>
        <v>703.67930000000001</v>
      </c>
      <c r="L726" s="98">
        <v>98.12</v>
      </c>
      <c r="M726" s="98">
        <f t="shared" si="629"/>
        <v>490.6</v>
      </c>
      <c r="N726" s="98">
        <v>0</v>
      </c>
      <c r="O726" s="98">
        <f t="shared" si="630"/>
        <v>0</v>
      </c>
      <c r="P726" s="98">
        <f t="shared" si="631"/>
        <v>1194.2793000000001</v>
      </c>
    </row>
    <row r="727" spans="1:16" s="3" customFormat="1" ht="15" x14ac:dyDescent="0.2">
      <c r="A727" s="94">
        <f t="shared" si="625"/>
        <v>588</v>
      </c>
      <c r="B727" s="31"/>
      <c r="C727" s="59" t="s">
        <v>456</v>
      </c>
      <c r="D727" s="28">
        <v>3</v>
      </c>
      <c r="E727" s="28" t="s">
        <v>70</v>
      </c>
      <c r="F727" s="96">
        <v>0</v>
      </c>
      <c r="G727" s="97">
        <f t="shared" si="626"/>
        <v>3</v>
      </c>
      <c r="H727" s="97">
        <v>1.847</v>
      </c>
      <c r="I727" s="98">
        <v>88.07</v>
      </c>
      <c r="J727" s="97">
        <f t="shared" si="627"/>
        <v>5.5410000000000004</v>
      </c>
      <c r="K727" s="98">
        <f t="shared" si="628"/>
        <v>487.99586999999997</v>
      </c>
      <c r="L727" s="98">
        <v>80.959999999999994</v>
      </c>
      <c r="M727" s="98">
        <f t="shared" si="629"/>
        <v>242.88</v>
      </c>
      <c r="N727" s="98">
        <v>0</v>
      </c>
      <c r="O727" s="98">
        <f t="shared" si="630"/>
        <v>0</v>
      </c>
      <c r="P727" s="98">
        <f t="shared" si="631"/>
        <v>730.87586999999996</v>
      </c>
    </row>
    <row r="728" spans="1:16" s="3" customFormat="1" ht="15" x14ac:dyDescent="0.2">
      <c r="A728" s="94">
        <f t="shared" si="625"/>
        <v>589</v>
      </c>
      <c r="B728" s="31"/>
      <c r="C728" s="59" t="s">
        <v>457</v>
      </c>
      <c r="D728" s="28">
        <v>1</v>
      </c>
      <c r="E728" s="28" t="s">
        <v>70</v>
      </c>
      <c r="F728" s="96">
        <v>0</v>
      </c>
      <c r="G728" s="97">
        <f t="shared" si="626"/>
        <v>1</v>
      </c>
      <c r="H728" s="97">
        <v>3.9860000000000002</v>
      </c>
      <c r="I728" s="98">
        <v>88.07</v>
      </c>
      <c r="J728" s="97">
        <f t="shared" si="627"/>
        <v>3.9860000000000002</v>
      </c>
      <c r="K728" s="98">
        <f t="shared" si="628"/>
        <v>351.04701999999997</v>
      </c>
      <c r="L728" s="98">
        <v>395.89</v>
      </c>
      <c r="M728" s="98">
        <f t="shared" si="629"/>
        <v>395.89</v>
      </c>
      <c r="N728" s="98">
        <v>0</v>
      </c>
      <c r="O728" s="98">
        <f t="shared" si="630"/>
        <v>0</v>
      </c>
      <c r="P728" s="98">
        <f t="shared" si="631"/>
        <v>746.93701999999996</v>
      </c>
    </row>
    <row r="729" spans="1:16" s="3" customFormat="1" ht="15" x14ac:dyDescent="0.2">
      <c r="A729" s="94" t="str">
        <f t="shared" si="625"/>
        <v/>
      </c>
      <c r="B729" s="31"/>
      <c r="C729" s="85" t="s">
        <v>117</v>
      </c>
      <c r="D729" s="28"/>
      <c r="E729" s="28"/>
      <c r="F729" s="96"/>
      <c r="G729" s="97"/>
      <c r="H729" s="97"/>
      <c r="I729" s="98"/>
      <c r="J729" s="97"/>
      <c r="K729" s="98"/>
      <c r="L729" s="98"/>
      <c r="M729" s="98"/>
      <c r="N729" s="98"/>
      <c r="O729" s="98"/>
      <c r="P729" s="98"/>
    </row>
    <row r="730" spans="1:16" s="3" customFormat="1" ht="15" x14ac:dyDescent="0.2">
      <c r="A730" s="94">
        <f t="shared" si="625"/>
        <v>590</v>
      </c>
      <c r="B730" s="31"/>
      <c r="C730" s="59" t="s">
        <v>458</v>
      </c>
      <c r="D730" s="28">
        <v>1</v>
      </c>
      <c r="E730" s="28" t="s">
        <v>70</v>
      </c>
      <c r="F730" s="96">
        <v>0</v>
      </c>
      <c r="G730" s="97">
        <f t="shared" ref="G730:G731" si="632">(F730*D730)+D730</f>
        <v>1</v>
      </c>
      <c r="H730" s="97">
        <v>1.472</v>
      </c>
      <c r="I730" s="98">
        <v>88.07</v>
      </c>
      <c r="J730" s="97">
        <f t="shared" ref="J730:J731" si="633">H730*G730</f>
        <v>1.472</v>
      </c>
      <c r="K730" s="98">
        <f t="shared" ref="K730:K731" si="634">I730*J730</f>
        <v>129.63903999999999</v>
      </c>
      <c r="L730" s="98">
        <v>70.540000000000006</v>
      </c>
      <c r="M730" s="98">
        <f t="shared" ref="M730:M731" si="635">L730*G730</f>
        <v>70.540000000000006</v>
      </c>
      <c r="N730" s="98">
        <v>0</v>
      </c>
      <c r="O730" s="98">
        <f t="shared" ref="O730:O731" si="636">N730*G730</f>
        <v>0</v>
      </c>
      <c r="P730" s="98">
        <f t="shared" ref="P730:P731" si="637">IF(D730="","",(K730+M730+O730))</f>
        <v>200.17903999999999</v>
      </c>
    </row>
    <row r="731" spans="1:16" s="3" customFormat="1" ht="15" x14ac:dyDescent="0.2">
      <c r="A731" s="94">
        <f t="shared" si="625"/>
        <v>591</v>
      </c>
      <c r="B731" s="31"/>
      <c r="C731" s="59" t="s">
        <v>459</v>
      </c>
      <c r="D731" s="28">
        <v>1</v>
      </c>
      <c r="E731" s="28" t="s">
        <v>70</v>
      </c>
      <c r="F731" s="96">
        <v>0</v>
      </c>
      <c r="G731" s="97">
        <f t="shared" si="632"/>
        <v>1</v>
      </c>
      <c r="H731" s="97">
        <v>1.859</v>
      </c>
      <c r="I731" s="98">
        <v>88.07</v>
      </c>
      <c r="J731" s="97">
        <f t="shared" si="633"/>
        <v>1.859</v>
      </c>
      <c r="K731" s="98">
        <f t="shared" si="634"/>
        <v>163.72212999999999</v>
      </c>
      <c r="L731" s="98">
        <v>151.19999999999999</v>
      </c>
      <c r="M731" s="98">
        <f t="shared" si="635"/>
        <v>151.19999999999999</v>
      </c>
      <c r="N731" s="98">
        <v>0</v>
      </c>
      <c r="O731" s="98">
        <f t="shared" si="636"/>
        <v>0</v>
      </c>
      <c r="P731" s="98">
        <f t="shared" si="637"/>
        <v>314.92212999999998</v>
      </c>
    </row>
    <row r="732" spans="1:16" s="3" customFormat="1" ht="18" customHeight="1" x14ac:dyDescent="0.2">
      <c r="A732" s="119" t="str">
        <f>IF(E732=0,"",1+MAX(A711:A731))</f>
        <v/>
      </c>
      <c r="B732" s="120"/>
      <c r="C732" s="121"/>
      <c r="D732" s="122"/>
      <c r="E732" s="122"/>
      <c r="F732" s="122"/>
      <c r="G732" s="123"/>
      <c r="H732" s="122"/>
      <c r="I732" s="122"/>
      <c r="J732" s="122"/>
      <c r="K732" s="122"/>
      <c r="L732" s="122"/>
      <c r="M732" s="122"/>
      <c r="N732" s="122"/>
      <c r="O732" s="122" t="s">
        <v>34</v>
      </c>
      <c r="P732" s="124">
        <f>SUM(P693:P731)</f>
        <v>65147.788832970007</v>
      </c>
    </row>
    <row r="733" spans="1:16" ht="18" customHeight="1" x14ac:dyDescent="0.2">
      <c r="A733" s="75" t="str">
        <f>IF(E733=0,"",1+MAX(A712:A732))</f>
        <v/>
      </c>
      <c r="B733" s="76"/>
      <c r="C733" s="24"/>
      <c r="D733" s="25"/>
      <c r="E733" s="24"/>
      <c r="F733" s="25"/>
      <c r="G733" s="51"/>
      <c r="H733" s="84"/>
      <c r="I733" s="26"/>
      <c r="J733" s="84"/>
      <c r="K733" s="26"/>
      <c r="L733" s="26"/>
      <c r="M733" s="26"/>
      <c r="N733" s="26"/>
      <c r="O733" s="26"/>
      <c r="P733" s="27"/>
    </row>
    <row r="734" spans="1:16" s="3" customFormat="1" ht="18" customHeight="1" x14ac:dyDescent="0.2">
      <c r="A734" s="127" t="str">
        <f>IF(E734=0,"",1+MAX(A721:A733))</f>
        <v/>
      </c>
      <c r="B734" s="157" t="s">
        <v>86</v>
      </c>
      <c r="C734" s="157"/>
      <c r="D734" s="157"/>
      <c r="E734" s="157"/>
      <c r="F734" s="157"/>
      <c r="G734" s="157"/>
      <c r="H734" s="157"/>
      <c r="I734" s="157"/>
      <c r="J734" s="157"/>
      <c r="K734" s="157"/>
      <c r="L734" s="157"/>
      <c r="M734" s="157"/>
      <c r="N734" s="157"/>
      <c r="O734" s="157"/>
      <c r="P734" s="128"/>
    </row>
    <row r="735" spans="1:16" s="3" customFormat="1" ht="15" x14ac:dyDescent="0.2">
      <c r="A735" s="94" t="str">
        <f>IF(E735=0,"",1+MAX(A722:A734))</f>
        <v/>
      </c>
      <c r="B735" s="31"/>
      <c r="C735" s="85" t="s">
        <v>126</v>
      </c>
      <c r="D735" s="28"/>
      <c r="E735" s="28"/>
      <c r="F735" s="96"/>
      <c r="G735" s="97"/>
      <c r="H735" s="97"/>
      <c r="I735" s="98"/>
      <c r="J735" s="97"/>
      <c r="K735" s="98"/>
      <c r="L735" s="98"/>
      <c r="M735" s="98"/>
      <c r="N735" s="98"/>
      <c r="O735" s="98"/>
      <c r="P735" s="98"/>
    </row>
    <row r="736" spans="1:16" x14ac:dyDescent="0.2">
      <c r="A736" s="94">
        <f>IF(E736=0,"",1+MAX(A729:A735))</f>
        <v>592</v>
      </c>
      <c r="B736" s="94"/>
      <c r="C736" s="59" t="s">
        <v>460</v>
      </c>
      <c r="D736" s="28">
        <v>1.74</v>
      </c>
      <c r="E736" s="28" t="s">
        <v>71</v>
      </c>
      <c r="F736" s="96">
        <v>0.1</v>
      </c>
      <c r="G736" s="97">
        <f>(F736*D736)+D736</f>
        <v>1.9139999999999999</v>
      </c>
      <c r="H736" s="97">
        <v>4.5899999999999996E-2</v>
      </c>
      <c r="I736" s="98">
        <v>112.26</v>
      </c>
      <c r="J736" s="97">
        <f>H736*G736</f>
        <v>8.7852599999999989E-2</v>
      </c>
      <c r="K736" s="98">
        <f>I736*J736</f>
        <v>9.862332876</v>
      </c>
      <c r="L736" s="98">
        <v>2.0791999999999997</v>
      </c>
      <c r="M736" s="98">
        <f>L736*G736</f>
        <v>3.9795887999999993</v>
      </c>
      <c r="N736" s="98">
        <v>0</v>
      </c>
      <c r="O736" s="98">
        <f>N736*G736</f>
        <v>0</v>
      </c>
      <c r="P736" s="98">
        <f>IF(D736="","",(K736+M736+O736))</f>
        <v>13.841921675999998</v>
      </c>
    </row>
    <row r="737" spans="1:16" x14ac:dyDescent="0.2">
      <c r="A737" s="94">
        <f t="shared" ref="A737:A748" si="638">IF(E737=0,"",1+MAX(A730:A736))</f>
        <v>593</v>
      </c>
      <c r="B737" s="94"/>
      <c r="C737" s="59" t="s">
        <v>461</v>
      </c>
      <c r="D737" s="28">
        <v>14.26</v>
      </c>
      <c r="E737" s="28" t="s">
        <v>71</v>
      </c>
      <c r="F737" s="96">
        <v>0.1</v>
      </c>
      <c r="G737" s="97">
        <f t="shared" ref="G737:G748" si="639">(F737*D737)+D737</f>
        <v>15.686</v>
      </c>
      <c r="H737" s="97">
        <v>5.0149999999999993E-2</v>
      </c>
      <c r="I737" s="98">
        <v>112.26</v>
      </c>
      <c r="J737" s="97">
        <f t="shared" ref="J737:J748" si="640">H737*G737</f>
        <v>0.78665289999999988</v>
      </c>
      <c r="K737" s="98">
        <f t="shared" ref="K737:K748" si="641">I737*J737</f>
        <v>88.309654553999991</v>
      </c>
      <c r="L737" s="98">
        <v>2.3340000000000001</v>
      </c>
      <c r="M737" s="98">
        <f t="shared" ref="M737:M748" si="642">L737*G737</f>
        <v>36.611124000000004</v>
      </c>
      <c r="N737" s="98">
        <v>0</v>
      </c>
      <c r="O737" s="98">
        <f t="shared" ref="O737:O748" si="643">N737*G737</f>
        <v>0</v>
      </c>
      <c r="P737" s="98">
        <f t="shared" ref="P737:P748" si="644">IF(D737="","",(K737+M737+O737))</f>
        <v>124.92077855399999</v>
      </c>
    </row>
    <row r="738" spans="1:16" x14ac:dyDescent="0.2">
      <c r="A738" s="94">
        <f t="shared" si="638"/>
        <v>594</v>
      </c>
      <c r="B738" s="94"/>
      <c r="C738" s="59" t="s">
        <v>462</v>
      </c>
      <c r="D738" s="28">
        <v>17</v>
      </c>
      <c r="E738" s="28" t="s">
        <v>71</v>
      </c>
      <c r="F738" s="96">
        <v>0.1</v>
      </c>
      <c r="G738" s="97">
        <f t="shared" si="639"/>
        <v>18.7</v>
      </c>
      <c r="H738" s="97">
        <v>5.6950000000000001E-2</v>
      </c>
      <c r="I738" s="98">
        <v>112.26</v>
      </c>
      <c r="J738" s="97">
        <f t="shared" si="640"/>
        <v>1.0649649999999999</v>
      </c>
      <c r="K738" s="98">
        <f t="shared" si="641"/>
        <v>119.55297090000001</v>
      </c>
      <c r="L738" s="98">
        <v>3.1036000000000001</v>
      </c>
      <c r="M738" s="98">
        <f t="shared" si="642"/>
        <v>58.037320000000001</v>
      </c>
      <c r="N738" s="98">
        <v>0</v>
      </c>
      <c r="O738" s="98">
        <f t="shared" si="643"/>
        <v>0</v>
      </c>
      <c r="P738" s="98">
        <f t="shared" si="644"/>
        <v>177.59029090000001</v>
      </c>
    </row>
    <row r="739" spans="1:16" x14ac:dyDescent="0.2">
      <c r="A739" s="94">
        <f t="shared" si="638"/>
        <v>595</v>
      </c>
      <c r="B739" s="94"/>
      <c r="C739" s="59" t="s">
        <v>463</v>
      </c>
      <c r="D739" s="28">
        <v>45.74</v>
      </c>
      <c r="E739" s="28" t="s">
        <v>71</v>
      </c>
      <c r="F739" s="96">
        <v>0.1</v>
      </c>
      <c r="G739" s="97">
        <f t="shared" si="639"/>
        <v>50.314</v>
      </c>
      <c r="H739" s="97">
        <v>6.6299999999999998E-2</v>
      </c>
      <c r="I739" s="98">
        <v>112.26</v>
      </c>
      <c r="J739" s="97">
        <f t="shared" si="640"/>
        <v>3.3358181999999998</v>
      </c>
      <c r="K739" s="98">
        <f t="shared" si="641"/>
        <v>374.47895113200002</v>
      </c>
      <c r="L739" s="98">
        <v>3.4531999999999998</v>
      </c>
      <c r="M739" s="98">
        <f t="shared" si="642"/>
        <v>173.74430479999998</v>
      </c>
      <c r="N739" s="98">
        <v>0</v>
      </c>
      <c r="O739" s="98">
        <f t="shared" si="643"/>
        <v>0</v>
      </c>
      <c r="P739" s="98">
        <f t="shared" si="644"/>
        <v>548.22325593200003</v>
      </c>
    </row>
    <row r="740" spans="1:16" x14ac:dyDescent="0.2">
      <c r="A740" s="94">
        <f t="shared" si="638"/>
        <v>596</v>
      </c>
      <c r="B740" s="94"/>
      <c r="C740" s="59" t="s">
        <v>464</v>
      </c>
      <c r="D740" s="28">
        <v>8.3000000000000007</v>
      </c>
      <c r="E740" s="28" t="s">
        <v>71</v>
      </c>
      <c r="F740" s="96">
        <v>0.1</v>
      </c>
      <c r="G740" s="97">
        <f t="shared" si="639"/>
        <v>9.1300000000000008</v>
      </c>
      <c r="H740" s="97">
        <v>8.0750000000000002E-2</v>
      </c>
      <c r="I740" s="98">
        <v>112.26</v>
      </c>
      <c r="J740" s="97">
        <f t="shared" si="640"/>
        <v>0.73724750000000006</v>
      </c>
      <c r="K740" s="98">
        <f t="shared" si="641"/>
        <v>82.763404350000016</v>
      </c>
      <c r="L740" s="98">
        <v>5.1596000000000002</v>
      </c>
      <c r="M740" s="98">
        <f t="shared" si="642"/>
        <v>47.107148000000002</v>
      </c>
      <c r="N740" s="98">
        <v>0</v>
      </c>
      <c r="O740" s="98">
        <f t="shared" si="643"/>
        <v>0</v>
      </c>
      <c r="P740" s="98">
        <f t="shared" si="644"/>
        <v>129.87055235000003</v>
      </c>
    </row>
    <row r="741" spans="1:16" x14ac:dyDescent="0.2">
      <c r="A741" s="94">
        <f t="shared" si="638"/>
        <v>597</v>
      </c>
      <c r="B741" s="94"/>
      <c r="C741" s="59" t="s">
        <v>465</v>
      </c>
      <c r="D741" s="28">
        <v>14.1</v>
      </c>
      <c r="E741" s="28" t="s">
        <v>71</v>
      </c>
      <c r="F741" s="96">
        <v>0.1</v>
      </c>
      <c r="G741" s="97">
        <f t="shared" si="639"/>
        <v>15.51</v>
      </c>
      <c r="H741" s="97">
        <v>0.19216800000000003</v>
      </c>
      <c r="I741" s="98">
        <v>112.26</v>
      </c>
      <c r="J741" s="97">
        <f t="shared" si="640"/>
        <v>2.9805256800000004</v>
      </c>
      <c r="K741" s="98">
        <f t="shared" si="641"/>
        <v>334.59381283680005</v>
      </c>
      <c r="L741" s="98">
        <v>11.98</v>
      </c>
      <c r="M741" s="98">
        <f t="shared" si="642"/>
        <v>185.8098</v>
      </c>
      <c r="N741" s="98">
        <v>0</v>
      </c>
      <c r="O741" s="98">
        <f t="shared" si="643"/>
        <v>0</v>
      </c>
      <c r="P741" s="98">
        <f t="shared" si="644"/>
        <v>520.40361283679999</v>
      </c>
    </row>
    <row r="742" spans="1:16" x14ac:dyDescent="0.2">
      <c r="A742" s="94">
        <f t="shared" si="638"/>
        <v>598</v>
      </c>
      <c r="B742" s="94"/>
      <c r="C742" s="59" t="s">
        <v>466</v>
      </c>
      <c r="D742" s="28">
        <v>52.06</v>
      </c>
      <c r="E742" s="28" t="s">
        <v>71</v>
      </c>
      <c r="F742" s="96">
        <v>0.1</v>
      </c>
      <c r="G742" s="97">
        <f t="shared" si="639"/>
        <v>57.266000000000005</v>
      </c>
      <c r="H742" s="97">
        <v>0.25622400000000001</v>
      </c>
      <c r="I742" s="98">
        <v>112.26</v>
      </c>
      <c r="J742" s="97">
        <f t="shared" si="640"/>
        <v>14.672923584000001</v>
      </c>
      <c r="K742" s="98">
        <f t="shared" si="641"/>
        <v>1647.1824015398402</v>
      </c>
      <c r="L742" s="98">
        <v>16.46</v>
      </c>
      <c r="M742" s="98">
        <f t="shared" si="642"/>
        <v>942.59836000000018</v>
      </c>
      <c r="N742" s="98">
        <v>0</v>
      </c>
      <c r="O742" s="98">
        <f t="shared" si="643"/>
        <v>0</v>
      </c>
      <c r="P742" s="98">
        <f t="shared" si="644"/>
        <v>2589.7807615398406</v>
      </c>
    </row>
    <row r="743" spans="1:16" x14ac:dyDescent="0.2">
      <c r="A743" s="94">
        <f t="shared" si="638"/>
        <v>599</v>
      </c>
      <c r="B743" s="94"/>
      <c r="C743" s="59" t="s">
        <v>467</v>
      </c>
      <c r="D743" s="28">
        <v>135.33000000000001</v>
      </c>
      <c r="E743" s="28" t="s">
        <v>71</v>
      </c>
      <c r="F743" s="96">
        <v>0.1</v>
      </c>
      <c r="G743" s="97">
        <f t="shared" si="639"/>
        <v>148.863</v>
      </c>
      <c r="H743" s="97">
        <v>0.32028000000000001</v>
      </c>
      <c r="I743" s="98">
        <v>112.26</v>
      </c>
      <c r="J743" s="97">
        <f t="shared" si="640"/>
        <v>47.677841640000004</v>
      </c>
      <c r="K743" s="98">
        <f t="shared" si="641"/>
        <v>5352.3145025064005</v>
      </c>
      <c r="L743" s="98">
        <v>19.14</v>
      </c>
      <c r="M743" s="98">
        <f t="shared" si="642"/>
        <v>2849.2378200000003</v>
      </c>
      <c r="N743" s="98">
        <v>0</v>
      </c>
      <c r="O743" s="98">
        <f t="shared" si="643"/>
        <v>0</v>
      </c>
      <c r="P743" s="98">
        <f t="shared" si="644"/>
        <v>8201.5523225064007</v>
      </c>
    </row>
    <row r="744" spans="1:16" x14ac:dyDescent="0.2">
      <c r="A744" s="94">
        <f t="shared" si="638"/>
        <v>600</v>
      </c>
      <c r="B744" s="94"/>
      <c r="C744" s="59" t="s">
        <v>468</v>
      </c>
      <c r="D744" s="28">
        <v>423.77</v>
      </c>
      <c r="E744" s="28" t="s">
        <v>71</v>
      </c>
      <c r="F744" s="96">
        <v>0.1</v>
      </c>
      <c r="G744" s="97">
        <f t="shared" si="639"/>
        <v>466.14699999999999</v>
      </c>
      <c r="H744" s="97">
        <v>0.38433600000000007</v>
      </c>
      <c r="I744" s="98">
        <v>112.26</v>
      </c>
      <c r="J744" s="97">
        <f t="shared" si="640"/>
        <v>179.15707339200003</v>
      </c>
      <c r="K744" s="98">
        <f t="shared" si="641"/>
        <v>20112.173058985925</v>
      </c>
      <c r="L744" s="98">
        <v>22.94</v>
      </c>
      <c r="M744" s="98">
        <f t="shared" si="642"/>
        <v>10693.412180000001</v>
      </c>
      <c r="N744" s="98">
        <v>0</v>
      </c>
      <c r="O744" s="98">
        <f t="shared" si="643"/>
        <v>0</v>
      </c>
      <c r="P744" s="98">
        <f t="shared" si="644"/>
        <v>30805.585238985928</v>
      </c>
    </row>
    <row r="745" spans="1:16" x14ac:dyDescent="0.2">
      <c r="A745" s="94">
        <f t="shared" si="638"/>
        <v>601</v>
      </c>
      <c r="B745" s="94"/>
      <c r="C745" s="59" t="s">
        <v>469</v>
      </c>
      <c r="D745" s="28">
        <v>174.59</v>
      </c>
      <c r="E745" s="28" t="s">
        <v>71</v>
      </c>
      <c r="F745" s="96">
        <v>0.1</v>
      </c>
      <c r="G745" s="97">
        <f t="shared" si="639"/>
        <v>192.04900000000001</v>
      </c>
      <c r="H745" s="97">
        <v>0.44839200000000007</v>
      </c>
      <c r="I745" s="98">
        <v>112.26</v>
      </c>
      <c r="J745" s="97">
        <f t="shared" si="640"/>
        <v>86.11323520800002</v>
      </c>
      <c r="K745" s="98">
        <f t="shared" si="641"/>
        <v>9667.0717844500832</v>
      </c>
      <c r="L745" s="98">
        <v>29.580000000000002</v>
      </c>
      <c r="M745" s="98">
        <f t="shared" si="642"/>
        <v>5680.8094200000005</v>
      </c>
      <c r="N745" s="98">
        <v>0</v>
      </c>
      <c r="O745" s="98">
        <f t="shared" si="643"/>
        <v>0</v>
      </c>
      <c r="P745" s="98">
        <f t="shared" si="644"/>
        <v>15347.881204450085</v>
      </c>
    </row>
    <row r="746" spans="1:16" x14ac:dyDescent="0.2">
      <c r="A746" s="94">
        <f t="shared" si="638"/>
        <v>602</v>
      </c>
      <c r="B746" s="94"/>
      <c r="C746" s="59" t="s">
        <v>470</v>
      </c>
      <c r="D746" s="28">
        <v>42.4</v>
      </c>
      <c r="E746" s="28" t="s">
        <v>71</v>
      </c>
      <c r="F746" s="96">
        <v>0.1</v>
      </c>
      <c r="G746" s="97">
        <f t="shared" si="639"/>
        <v>46.64</v>
      </c>
      <c r="H746" s="97">
        <v>0.51244800000000001</v>
      </c>
      <c r="I746" s="98">
        <v>112.26</v>
      </c>
      <c r="J746" s="97">
        <f t="shared" si="640"/>
        <v>23.900574720000002</v>
      </c>
      <c r="K746" s="98">
        <f t="shared" si="641"/>
        <v>2683.0785180672001</v>
      </c>
      <c r="L746" s="98">
        <v>38.4</v>
      </c>
      <c r="M746" s="98">
        <f t="shared" si="642"/>
        <v>1790.9759999999999</v>
      </c>
      <c r="N746" s="98">
        <v>0</v>
      </c>
      <c r="O746" s="98">
        <f t="shared" si="643"/>
        <v>0</v>
      </c>
      <c r="P746" s="98">
        <f t="shared" si="644"/>
        <v>4474.0545180671998</v>
      </c>
    </row>
    <row r="747" spans="1:16" x14ac:dyDescent="0.2">
      <c r="A747" s="94">
        <f t="shared" si="638"/>
        <v>603</v>
      </c>
      <c r="B747" s="94"/>
      <c r="C747" s="59" t="s">
        <v>471</v>
      </c>
      <c r="D747" s="28">
        <v>14</v>
      </c>
      <c r="E747" s="28" t="s">
        <v>71</v>
      </c>
      <c r="F747" s="96">
        <v>0.1</v>
      </c>
      <c r="G747" s="97">
        <f t="shared" si="639"/>
        <v>15.4</v>
      </c>
      <c r="H747" s="97">
        <v>0.65280000000000005</v>
      </c>
      <c r="I747" s="98">
        <v>112.26</v>
      </c>
      <c r="J747" s="97">
        <f t="shared" si="640"/>
        <v>10.053120000000002</v>
      </c>
      <c r="K747" s="98">
        <f t="shared" si="641"/>
        <v>1128.5632512000002</v>
      </c>
      <c r="L747" s="98">
        <v>47.616</v>
      </c>
      <c r="M747" s="98">
        <f t="shared" si="642"/>
        <v>733.28639999999996</v>
      </c>
      <c r="N747" s="98">
        <v>0</v>
      </c>
      <c r="O747" s="98">
        <f t="shared" si="643"/>
        <v>0</v>
      </c>
      <c r="P747" s="98">
        <f t="shared" si="644"/>
        <v>1861.8496512000002</v>
      </c>
    </row>
    <row r="748" spans="1:16" x14ac:dyDescent="0.2">
      <c r="A748" s="94">
        <f t="shared" si="638"/>
        <v>604</v>
      </c>
      <c r="B748" s="94"/>
      <c r="C748" s="59" t="s">
        <v>472</v>
      </c>
      <c r="D748" s="28">
        <v>17.75</v>
      </c>
      <c r="E748" s="28" t="s">
        <v>71</v>
      </c>
      <c r="F748" s="96">
        <v>0.1</v>
      </c>
      <c r="G748" s="97">
        <f t="shared" si="639"/>
        <v>19.524999999999999</v>
      </c>
      <c r="H748" s="97">
        <v>0.81599999999999995</v>
      </c>
      <c r="I748" s="98">
        <v>112.26</v>
      </c>
      <c r="J748" s="97">
        <f t="shared" si="640"/>
        <v>15.932399999999998</v>
      </c>
      <c r="K748" s="98">
        <f t="shared" si="641"/>
        <v>1788.5712239999998</v>
      </c>
      <c r="L748" s="98">
        <v>74.400000000000006</v>
      </c>
      <c r="M748" s="98">
        <f t="shared" si="642"/>
        <v>1452.66</v>
      </c>
      <c r="N748" s="98">
        <v>0</v>
      </c>
      <c r="O748" s="98">
        <f t="shared" si="643"/>
        <v>0</v>
      </c>
      <c r="P748" s="98">
        <f t="shared" si="644"/>
        <v>3241.2312240000001</v>
      </c>
    </row>
    <row r="749" spans="1:16" s="3" customFormat="1" ht="15" x14ac:dyDescent="0.2">
      <c r="A749" s="94" t="str">
        <f>IF(E749=0,"",1+MAX(A733:A748))</f>
        <v/>
      </c>
      <c r="B749" s="31"/>
      <c r="C749" s="85" t="s">
        <v>127</v>
      </c>
      <c r="D749" s="28"/>
      <c r="E749" s="28"/>
      <c r="F749" s="96"/>
      <c r="G749" s="97"/>
      <c r="H749" s="97"/>
      <c r="I749" s="98"/>
      <c r="J749" s="97"/>
      <c r="K749" s="98"/>
      <c r="L749" s="98"/>
      <c r="M749" s="98"/>
      <c r="N749" s="98"/>
      <c r="O749" s="98"/>
      <c r="P749" s="98"/>
    </row>
    <row r="750" spans="1:16" ht="42.75" x14ac:dyDescent="0.2">
      <c r="A750" s="94">
        <f>IF(E750=0,"",1+MAX(A734:A749))</f>
        <v>605</v>
      </c>
      <c r="B750" s="94"/>
      <c r="C750" s="59" t="s">
        <v>473</v>
      </c>
      <c r="D750" s="28">
        <v>552.29</v>
      </c>
      <c r="E750" s="28" t="s">
        <v>71</v>
      </c>
      <c r="F750" s="96">
        <v>0.1</v>
      </c>
      <c r="G750" s="97">
        <f t="shared" ref="G750" si="645">(F750*D750)+D750</f>
        <v>607.51900000000001</v>
      </c>
      <c r="H750" s="97">
        <v>0.124</v>
      </c>
      <c r="I750" s="98">
        <v>112.26</v>
      </c>
      <c r="J750" s="97">
        <f t="shared" ref="J750" si="646">H750*G750</f>
        <v>75.332356000000004</v>
      </c>
      <c r="K750" s="98">
        <f t="shared" ref="K750" si="647">I750*J750</f>
        <v>8456.8102845600006</v>
      </c>
      <c r="L750" s="98">
        <v>9.1</v>
      </c>
      <c r="M750" s="98">
        <f t="shared" ref="M750" si="648">L750*G750</f>
        <v>5528.4228999999996</v>
      </c>
      <c r="N750" s="98">
        <v>0</v>
      </c>
      <c r="O750" s="98">
        <f t="shared" ref="O750" si="649">N750*G750</f>
        <v>0</v>
      </c>
      <c r="P750" s="98">
        <f t="shared" ref="P750" si="650">IF(D750="","",(K750+M750+O750))</f>
        <v>13985.23318456</v>
      </c>
    </row>
    <row r="751" spans="1:16" s="3" customFormat="1" ht="15" x14ac:dyDescent="0.2">
      <c r="A751" s="94" t="str">
        <f>IF(E751=0,"",1+MAX(A735:A750))</f>
        <v/>
      </c>
      <c r="B751" s="31"/>
      <c r="C751" s="85" t="s">
        <v>474</v>
      </c>
      <c r="D751" s="28"/>
      <c r="E751" s="28"/>
      <c r="F751" s="96"/>
      <c r="G751" s="97"/>
      <c r="H751" s="97"/>
      <c r="I751" s="98"/>
      <c r="J751" s="97"/>
      <c r="K751" s="98"/>
      <c r="L751" s="98"/>
      <c r="M751" s="98"/>
      <c r="N751" s="98"/>
      <c r="O751" s="98"/>
      <c r="P751" s="98"/>
    </row>
    <row r="752" spans="1:16" x14ac:dyDescent="0.2">
      <c r="A752" s="94">
        <f>IF(E752=0,"",1+MAX(A736:A751))</f>
        <v>606</v>
      </c>
      <c r="B752" s="94"/>
      <c r="C752" s="59" t="s">
        <v>475</v>
      </c>
      <c r="D752" s="28">
        <v>28</v>
      </c>
      <c r="E752" s="28" t="s">
        <v>70</v>
      </c>
      <c r="F752" s="96">
        <v>0</v>
      </c>
      <c r="G752" s="97">
        <f t="shared" ref="G752:G758" si="651">(F752*D752)+D752</f>
        <v>28</v>
      </c>
      <c r="H752" s="97">
        <v>0.79800000000000004</v>
      </c>
      <c r="I752" s="98">
        <v>112.26</v>
      </c>
      <c r="J752" s="97">
        <f t="shared" ref="J752:J758" si="652">H752*G752</f>
        <v>22.344000000000001</v>
      </c>
      <c r="K752" s="98">
        <f t="shared" ref="K752:K758" si="653">I752*J752</f>
        <v>2508.3374400000002</v>
      </c>
      <c r="L752" s="98">
        <v>52.74</v>
      </c>
      <c r="M752" s="98">
        <f t="shared" ref="M752:M758" si="654">L752*G752</f>
        <v>1476.72</v>
      </c>
      <c r="N752" s="98">
        <v>0</v>
      </c>
      <c r="O752" s="98">
        <f t="shared" ref="O752:O758" si="655">N752*G752</f>
        <v>0</v>
      </c>
      <c r="P752" s="98">
        <f t="shared" ref="P752:P758" si="656">IF(D752="","",(K752+M752+O752))</f>
        <v>3985.0574400000005</v>
      </c>
    </row>
    <row r="753" spans="1:16" x14ac:dyDescent="0.2">
      <c r="A753" s="94">
        <f t="shared" ref="A753:A758" si="657">IF(E753=0,"",1+MAX(A737:A752))</f>
        <v>607</v>
      </c>
      <c r="B753" s="94"/>
      <c r="C753" s="59" t="s">
        <v>476</v>
      </c>
      <c r="D753" s="28">
        <v>33</v>
      </c>
      <c r="E753" s="28" t="s">
        <v>70</v>
      </c>
      <c r="F753" s="96">
        <v>0</v>
      </c>
      <c r="G753" s="97">
        <f t="shared" si="651"/>
        <v>33</v>
      </c>
      <c r="H753" s="97">
        <v>0.81200000000000006</v>
      </c>
      <c r="I753" s="98">
        <v>112.26</v>
      </c>
      <c r="J753" s="97">
        <f t="shared" si="652"/>
        <v>26.796000000000003</v>
      </c>
      <c r="K753" s="98">
        <f t="shared" si="653"/>
        <v>3008.1189600000002</v>
      </c>
      <c r="L753" s="98">
        <v>55.39</v>
      </c>
      <c r="M753" s="98">
        <f t="shared" si="654"/>
        <v>1827.8700000000001</v>
      </c>
      <c r="N753" s="98">
        <v>0</v>
      </c>
      <c r="O753" s="98">
        <f t="shared" si="655"/>
        <v>0</v>
      </c>
      <c r="P753" s="98">
        <f t="shared" si="656"/>
        <v>4835.9889600000006</v>
      </c>
    </row>
    <row r="754" spans="1:16" x14ac:dyDescent="0.2">
      <c r="A754" s="94">
        <f t="shared" si="657"/>
        <v>608</v>
      </c>
      <c r="B754" s="94"/>
      <c r="C754" s="59" t="s">
        <v>477</v>
      </c>
      <c r="D754" s="28">
        <v>1</v>
      </c>
      <c r="E754" s="28" t="s">
        <v>70</v>
      </c>
      <c r="F754" s="96">
        <v>0</v>
      </c>
      <c r="G754" s="97">
        <f t="shared" si="651"/>
        <v>1</v>
      </c>
      <c r="H754" s="97">
        <v>1.276</v>
      </c>
      <c r="I754" s="98">
        <v>112.26</v>
      </c>
      <c r="J754" s="97">
        <f t="shared" si="652"/>
        <v>1.276</v>
      </c>
      <c r="K754" s="98">
        <f t="shared" si="653"/>
        <v>143.24376000000001</v>
      </c>
      <c r="L754" s="98">
        <v>78.489999999999995</v>
      </c>
      <c r="M754" s="98">
        <f t="shared" si="654"/>
        <v>78.489999999999995</v>
      </c>
      <c r="N754" s="98">
        <v>0</v>
      </c>
      <c r="O754" s="98">
        <f t="shared" si="655"/>
        <v>0</v>
      </c>
      <c r="P754" s="98">
        <f t="shared" si="656"/>
        <v>221.73376000000002</v>
      </c>
    </row>
    <row r="755" spans="1:16" x14ac:dyDescent="0.2">
      <c r="A755" s="94">
        <f t="shared" si="657"/>
        <v>609</v>
      </c>
      <c r="B755" s="94"/>
      <c r="C755" s="59" t="s">
        <v>478</v>
      </c>
      <c r="D755" s="28">
        <v>62</v>
      </c>
      <c r="E755" s="28" t="s">
        <v>70</v>
      </c>
      <c r="F755" s="96">
        <v>0</v>
      </c>
      <c r="G755" s="97">
        <f t="shared" si="651"/>
        <v>62</v>
      </c>
      <c r="H755" s="97">
        <v>1.347</v>
      </c>
      <c r="I755" s="98">
        <v>112.26</v>
      </c>
      <c r="J755" s="97">
        <f t="shared" si="652"/>
        <v>83.513999999999996</v>
      </c>
      <c r="K755" s="98">
        <f t="shared" si="653"/>
        <v>9375.2816399999992</v>
      </c>
      <c r="L755" s="98">
        <v>82.76</v>
      </c>
      <c r="M755" s="98">
        <f t="shared" si="654"/>
        <v>5131.12</v>
      </c>
      <c r="N755" s="98">
        <v>0</v>
      </c>
      <c r="O755" s="98">
        <f t="shared" si="655"/>
        <v>0</v>
      </c>
      <c r="P755" s="98">
        <f t="shared" si="656"/>
        <v>14506.40164</v>
      </c>
    </row>
    <row r="756" spans="1:16" x14ac:dyDescent="0.2">
      <c r="A756" s="94">
        <f t="shared" si="657"/>
        <v>610</v>
      </c>
      <c r="B756" s="94"/>
      <c r="C756" s="59" t="s">
        <v>479</v>
      </c>
      <c r="D756" s="28">
        <v>2</v>
      </c>
      <c r="E756" s="28" t="s">
        <v>70</v>
      </c>
      <c r="F756" s="96">
        <v>0</v>
      </c>
      <c r="G756" s="97">
        <f t="shared" si="651"/>
        <v>2</v>
      </c>
      <c r="H756" s="97">
        <v>0.748</v>
      </c>
      <c r="I756" s="98">
        <v>112.26</v>
      </c>
      <c r="J756" s="97">
        <f t="shared" si="652"/>
        <v>1.496</v>
      </c>
      <c r="K756" s="98">
        <f t="shared" si="653"/>
        <v>167.94096000000002</v>
      </c>
      <c r="L756" s="98">
        <v>45.28</v>
      </c>
      <c r="M756" s="98">
        <f t="shared" si="654"/>
        <v>90.56</v>
      </c>
      <c r="N756" s="98">
        <v>0</v>
      </c>
      <c r="O756" s="98">
        <f t="shared" si="655"/>
        <v>0</v>
      </c>
      <c r="P756" s="98">
        <f t="shared" si="656"/>
        <v>258.50096000000002</v>
      </c>
    </row>
    <row r="757" spans="1:16" x14ac:dyDescent="0.2">
      <c r="A757" s="94">
        <f t="shared" si="657"/>
        <v>611</v>
      </c>
      <c r="B757" s="94"/>
      <c r="C757" s="59" t="s">
        <v>480</v>
      </c>
      <c r="D757" s="28">
        <v>38</v>
      </c>
      <c r="E757" s="28" t="s">
        <v>70</v>
      </c>
      <c r="F757" s="96">
        <v>0</v>
      </c>
      <c r="G757" s="97">
        <f t="shared" si="651"/>
        <v>38</v>
      </c>
      <c r="H757" s="97">
        <v>0.51900000000000002</v>
      </c>
      <c r="I757" s="98">
        <v>112.26</v>
      </c>
      <c r="J757" s="97">
        <f t="shared" si="652"/>
        <v>19.722000000000001</v>
      </c>
      <c r="K757" s="98">
        <f t="shared" si="653"/>
        <v>2213.9917200000004</v>
      </c>
      <c r="L757" s="98">
        <v>28.14</v>
      </c>
      <c r="M757" s="98">
        <f t="shared" si="654"/>
        <v>1069.32</v>
      </c>
      <c r="N757" s="98">
        <v>0</v>
      </c>
      <c r="O757" s="98">
        <f t="shared" si="655"/>
        <v>0</v>
      </c>
      <c r="P757" s="98">
        <f t="shared" si="656"/>
        <v>3283.3117200000006</v>
      </c>
    </row>
    <row r="758" spans="1:16" x14ac:dyDescent="0.2">
      <c r="A758" s="94">
        <f t="shared" si="657"/>
        <v>612</v>
      </c>
      <c r="B758" s="94"/>
      <c r="C758" s="59" t="s">
        <v>481</v>
      </c>
      <c r="D758" s="28">
        <v>10</v>
      </c>
      <c r="E758" s="28" t="s">
        <v>70</v>
      </c>
      <c r="F758" s="96">
        <v>0</v>
      </c>
      <c r="G758" s="97">
        <f t="shared" si="651"/>
        <v>10</v>
      </c>
      <c r="H758" s="97">
        <v>1.4830000000000001</v>
      </c>
      <c r="I758" s="98">
        <v>112.26</v>
      </c>
      <c r="J758" s="97">
        <f t="shared" si="652"/>
        <v>14.830000000000002</v>
      </c>
      <c r="K758" s="98">
        <f t="shared" si="653"/>
        <v>1664.8158000000003</v>
      </c>
      <c r="L758" s="98">
        <v>89.27</v>
      </c>
      <c r="M758" s="98">
        <f t="shared" si="654"/>
        <v>892.69999999999993</v>
      </c>
      <c r="N758" s="98">
        <v>0</v>
      </c>
      <c r="O758" s="98">
        <f t="shared" si="655"/>
        <v>0</v>
      </c>
      <c r="P758" s="98">
        <f t="shared" si="656"/>
        <v>2557.5158000000001</v>
      </c>
    </row>
    <row r="759" spans="1:16" s="3" customFormat="1" ht="15" x14ac:dyDescent="0.2">
      <c r="A759" s="94" t="str">
        <f>IF(E759=0,"",1+MAX(A749:A752))</f>
        <v/>
      </c>
      <c r="B759" s="31"/>
      <c r="C759" s="85" t="s">
        <v>482</v>
      </c>
      <c r="D759" s="28"/>
      <c r="E759" s="28"/>
      <c r="F759" s="96"/>
      <c r="G759" s="97"/>
      <c r="H759" s="97"/>
      <c r="I759" s="98"/>
      <c r="J759" s="97"/>
      <c r="K759" s="98"/>
      <c r="L759" s="98"/>
      <c r="M759" s="98"/>
      <c r="N759" s="98"/>
      <c r="O759" s="98"/>
      <c r="P759" s="98"/>
    </row>
    <row r="760" spans="1:16" s="3" customFormat="1" ht="42.75" x14ac:dyDescent="0.2">
      <c r="A760" s="94">
        <f>IF(E760=0,"",1+MAX(A749:A759))</f>
        <v>613</v>
      </c>
      <c r="B760" s="31"/>
      <c r="C760" s="59" t="s">
        <v>483</v>
      </c>
      <c r="D760" s="28">
        <v>4</v>
      </c>
      <c r="E760" s="28" t="s">
        <v>70</v>
      </c>
      <c r="F760" s="96">
        <v>0</v>
      </c>
      <c r="G760" s="97">
        <f t="shared" ref="G760:G777" si="658">(F760*D760)+D760</f>
        <v>4</v>
      </c>
      <c r="H760" s="97">
        <v>1.5489999999999999</v>
      </c>
      <c r="I760" s="98">
        <v>112.26</v>
      </c>
      <c r="J760" s="97">
        <f t="shared" ref="J760:J777" si="659">H760*G760</f>
        <v>6.1959999999999997</v>
      </c>
      <c r="K760" s="98">
        <f t="shared" ref="K760:K777" si="660">I760*J760</f>
        <v>695.56295999999998</v>
      </c>
      <c r="L760" s="98">
        <v>99.61</v>
      </c>
      <c r="M760" s="98">
        <f t="shared" ref="M760:M777" si="661">L760*G760</f>
        <v>398.44</v>
      </c>
      <c r="N760" s="98">
        <v>0</v>
      </c>
      <c r="O760" s="98">
        <f t="shared" ref="O760:O777" si="662">N760*G760</f>
        <v>0</v>
      </c>
      <c r="P760" s="98">
        <f t="shared" ref="P760:P777" si="663">IF(D760="","",(K760+M760+O760))</f>
        <v>1094.00296</v>
      </c>
    </row>
    <row r="761" spans="1:16" s="3" customFormat="1" ht="42.75" x14ac:dyDescent="0.2">
      <c r="A761" s="94">
        <f t="shared" ref="A761:A804" si="664">IF(E761=0,"",1+MAX(A750:A760))</f>
        <v>614</v>
      </c>
      <c r="B761" s="31"/>
      <c r="C761" s="59" t="s">
        <v>484</v>
      </c>
      <c r="D761" s="28">
        <v>2</v>
      </c>
      <c r="E761" s="28" t="s">
        <v>70</v>
      </c>
      <c r="F761" s="96">
        <v>0</v>
      </c>
      <c r="G761" s="97">
        <f t="shared" si="658"/>
        <v>2</v>
      </c>
      <c r="H761" s="97">
        <v>1.768</v>
      </c>
      <c r="I761" s="98">
        <v>112.26</v>
      </c>
      <c r="J761" s="97">
        <f t="shared" si="659"/>
        <v>3.536</v>
      </c>
      <c r="K761" s="98">
        <f t="shared" si="660"/>
        <v>396.95136000000002</v>
      </c>
      <c r="L761" s="98">
        <v>118.75</v>
      </c>
      <c r="M761" s="98">
        <f t="shared" si="661"/>
        <v>237.5</v>
      </c>
      <c r="N761" s="98">
        <v>0</v>
      </c>
      <c r="O761" s="98">
        <f t="shared" si="662"/>
        <v>0</v>
      </c>
      <c r="P761" s="98">
        <f t="shared" si="663"/>
        <v>634.45136000000002</v>
      </c>
    </row>
    <row r="762" spans="1:16" s="3" customFormat="1" ht="42.75" x14ac:dyDescent="0.2">
      <c r="A762" s="94">
        <f t="shared" si="664"/>
        <v>615</v>
      </c>
      <c r="B762" s="31"/>
      <c r="C762" s="59" t="s">
        <v>485</v>
      </c>
      <c r="D762" s="28">
        <v>1</v>
      </c>
      <c r="E762" s="28" t="s">
        <v>70</v>
      </c>
      <c r="F762" s="96">
        <v>0</v>
      </c>
      <c r="G762" s="97">
        <f t="shared" si="658"/>
        <v>1</v>
      </c>
      <c r="H762" s="97">
        <v>2.2160000000000002</v>
      </c>
      <c r="I762" s="98">
        <v>112.26</v>
      </c>
      <c r="J762" s="97">
        <f t="shared" si="659"/>
        <v>2.2160000000000002</v>
      </c>
      <c r="K762" s="98">
        <f t="shared" si="660"/>
        <v>248.76816000000002</v>
      </c>
      <c r="L762" s="98">
        <v>147.75</v>
      </c>
      <c r="M762" s="98">
        <f t="shared" si="661"/>
        <v>147.75</v>
      </c>
      <c r="N762" s="98">
        <v>0</v>
      </c>
      <c r="O762" s="98">
        <f t="shared" si="662"/>
        <v>0</v>
      </c>
      <c r="P762" s="98">
        <f t="shared" si="663"/>
        <v>396.51816000000002</v>
      </c>
    </row>
    <row r="763" spans="1:16" s="3" customFormat="1" ht="42.75" x14ac:dyDescent="0.2">
      <c r="A763" s="94">
        <f t="shared" si="664"/>
        <v>616</v>
      </c>
      <c r="B763" s="31"/>
      <c r="C763" s="59" t="s">
        <v>486</v>
      </c>
      <c r="D763" s="28">
        <v>1</v>
      </c>
      <c r="E763" s="28" t="s">
        <v>70</v>
      </c>
      <c r="F763" s="96">
        <v>0</v>
      </c>
      <c r="G763" s="97">
        <f t="shared" si="658"/>
        <v>1</v>
      </c>
      <c r="H763" s="97">
        <v>2.2160000000000002</v>
      </c>
      <c r="I763" s="98">
        <v>112.26</v>
      </c>
      <c r="J763" s="97">
        <f t="shared" si="659"/>
        <v>2.2160000000000002</v>
      </c>
      <c r="K763" s="98">
        <f t="shared" si="660"/>
        <v>248.76816000000002</v>
      </c>
      <c r="L763" s="98">
        <v>147.75</v>
      </c>
      <c r="M763" s="98">
        <f t="shared" si="661"/>
        <v>147.75</v>
      </c>
      <c r="N763" s="98">
        <v>0</v>
      </c>
      <c r="O763" s="98">
        <f t="shared" si="662"/>
        <v>0</v>
      </c>
      <c r="P763" s="98">
        <f t="shared" si="663"/>
        <v>396.51816000000002</v>
      </c>
    </row>
    <row r="764" spans="1:16" s="3" customFormat="1" ht="42.75" x14ac:dyDescent="0.2">
      <c r="A764" s="94">
        <f t="shared" si="664"/>
        <v>617</v>
      </c>
      <c r="B764" s="31"/>
      <c r="C764" s="59" t="s">
        <v>487</v>
      </c>
      <c r="D764" s="28">
        <v>4</v>
      </c>
      <c r="E764" s="28" t="s">
        <v>70</v>
      </c>
      <c r="F764" s="96">
        <v>0</v>
      </c>
      <c r="G764" s="97">
        <f t="shared" si="658"/>
        <v>4</v>
      </c>
      <c r="H764" s="97">
        <v>2.2160000000000002</v>
      </c>
      <c r="I764" s="98">
        <v>112.26</v>
      </c>
      <c r="J764" s="97">
        <f t="shared" si="659"/>
        <v>8.8640000000000008</v>
      </c>
      <c r="K764" s="98">
        <f t="shared" si="660"/>
        <v>995.07264000000009</v>
      </c>
      <c r="L764" s="98">
        <v>147.75</v>
      </c>
      <c r="M764" s="98">
        <f t="shared" si="661"/>
        <v>591</v>
      </c>
      <c r="N764" s="98">
        <v>0</v>
      </c>
      <c r="O764" s="98">
        <f t="shared" si="662"/>
        <v>0</v>
      </c>
      <c r="P764" s="98">
        <f t="shared" si="663"/>
        <v>1586.0726400000001</v>
      </c>
    </row>
    <row r="765" spans="1:16" s="3" customFormat="1" ht="42.75" x14ac:dyDescent="0.2">
      <c r="A765" s="94">
        <f t="shared" si="664"/>
        <v>618</v>
      </c>
      <c r="B765" s="31"/>
      <c r="C765" s="59" t="s">
        <v>488</v>
      </c>
      <c r="D765" s="28">
        <v>1</v>
      </c>
      <c r="E765" s="28" t="s">
        <v>70</v>
      </c>
      <c r="F765" s="96">
        <v>0</v>
      </c>
      <c r="G765" s="97">
        <f t="shared" si="658"/>
        <v>1</v>
      </c>
      <c r="H765" s="97">
        <v>2.2160000000000002</v>
      </c>
      <c r="I765" s="98">
        <v>112.26</v>
      </c>
      <c r="J765" s="97">
        <f t="shared" si="659"/>
        <v>2.2160000000000002</v>
      </c>
      <c r="K765" s="98">
        <f t="shared" si="660"/>
        <v>248.76816000000002</v>
      </c>
      <c r="L765" s="98">
        <v>147.75</v>
      </c>
      <c r="M765" s="98">
        <f t="shared" si="661"/>
        <v>147.75</v>
      </c>
      <c r="N765" s="98">
        <v>0</v>
      </c>
      <c r="O765" s="98">
        <f t="shared" si="662"/>
        <v>0</v>
      </c>
      <c r="P765" s="98">
        <f t="shared" si="663"/>
        <v>396.51816000000002</v>
      </c>
    </row>
    <row r="766" spans="1:16" s="3" customFormat="1" ht="42.75" x14ac:dyDescent="0.2">
      <c r="A766" s="94">
        <f t="shared" si="664"/>
        <v>619</v>
      </c>
      <c r="B766" s="31"/>
      <c r="C766" s="59" t="s">
        <v>489</v>
      </c>
      <c r="D766" s="28">
        <v>2</v>
      </c>
      <c r="E766" s="28" t="s">
        <v>70</v>
      </c>
      <c r="F766" s="96">
        <v>0</v>
      </c>
      <c r="G766" s="97">
        <f t="shared" si="658"/>
        <v>2</v>
      </c>
      <c r="H766" s="97">
        <v>2.2160000000000002</v>
      </c>
      <c r="I766" s="98">
        <v>112.26</v>
      </c>
      <c r="J766" s="97">
        <f t="shared" si="659"/>
        <v>4.4320000000000004</v>
      </c>
      <c r="K766" s="98">
        <f t="shared" si="660"/>
        <v>497.53632000000005</v>
      </c>
      <c r="L766" s="98">
        <v>147.75</v>
      </c>
      <c r="M766" s="98">
        <f t="shared" si="661"/>
        <v>295.5</v>
      </c>
      <c r="N766" s="98">
        <v>0</v>
      </c>
      <c r="O766" s="98">
        <f t="shared" si="662"/>
        <v>0</v>
      </c>
      <c r="P766" s="98">
        <f t="shared" si="663"/>
        <v>793.03632000000005</v>
      </c>
    </row>
    <row r="767" spans="1:16" s="3" customFormat="1" ht="42.75" x14ac:dyDescent="0.2">
      <c r="A767" s="94">
        <f t="shared" si="664"/>
        <v>620</v>
      </c>
      <c r="B767" s="31"/>
      <c r="C767" s="59" t="s">
        <v>490</v>
      </c>
      <c r="D767" s="28">
        <v>2</v>
      </c>
      <c r="E767" s="28" t="s">
        <v>70</v>
      </c>
      <c r="F767" s="96">
        <v>0</v>
      </c>
      <c r="G767" s="97">
        <f t="shared" si="658"/>
        <v>2</v>
      </c>
      <c r="H767" s="97">
        <v>2.2160000000000002</v>
      </c>
      <c r="I767" s="98">
        <v>112.26</v>
      </c>
      <c r="J767" s="97">
        <f t="shared" si="659"/>
        <v>4.4320000000000004</v>
      </c>
      <c r="K767" s="98">
        <f t="shared" si="660"/>
        <v>497.53632000000005</v>
      </c>
      <c r="L767" s="98">
        <v>147.75</v>
      </c>
      <c r="M767" s="98">
        <f t="shared" si="661"/>
        <v>295.5</v>
      </c>
      <c r="N767" s="98">
        <v>0</v>
      </c>
      <c r="O767" s="98">
        <f t="shared" si="662"/>
        <v>0</v>
      </c>
      <c r="P767" s="98">
        <f t="shared" si="663"/>
        <v>793.03632000000005</v>
      </c>
    </row>
    <row r="768" spans="1:16" s="3" customFormat="1" ht="42.75" x14ac:dyDescent="0.2">
      <c r="A768" s="94">
        <f t="shared" si="664"/>
        <v>621</v>
      </c>
      <c r="B768" s="31"/>
      <c r="C768" s="59" t="s">
        <v>491</v>
      </c>
      <c r="D768" s="28">
        <v>2</v>
      </c>
      <c r="E768" s="28" t="s">
        <v>70</v>
      </c>
      <c r="F768" s="96">
        <v>0</v>
      </c>
      <c r="G768" s="97">
        <f t="shared" si="658"/>
        <v>2</v>
      </c>
      <c r="H768" s="97">
        <v>2.2160000000000002</v>
      </c>
      <c r="I768" s="98">
        <v>112.26</v>
      </c>
      <c r="J768" s="97">
        <f t="shared" si="659"/>
        <v>4.4320000000000004</v>
      </c>
      <c r="K768" s="98">
        <f t="shared" si="660"/>
        <v>497.53632000000005</v>
      </c>
      <c r="L768" s="98">
        <v>147.75</v>
      </c>
      <c r="M768" s="98">
        <f t="shared" si="661"/>
        <v>295.5</v>
      </c>
      <c r="N768" s="98">
        <v>0</v>
      </c>
      <c r="O768" s="98">
        <f t="shared" si="662"/>
        <v>0</v>
      </c>
      <c r="P768" s="98">
        <f t="shared" si="663"/>
        <v>793.03632000000005</v>
      </c>
    </row>
    <row r="769" spans="1:16" s="3" customFormat="1" ht="42.75" x14ac:dyDescent="0.2">
      <c r="A769" s="94">
        <f t="shared" si="664"/>
        <v>622</v>
      </c>
      <c r="B769" s="31"/>
      <c r="C769" s="59" t="s">
        <v>492</v>
      </c>
      <c r="D769" s="28">
        <v>2</v>
      </c>
      <c r="E769" s="28" t="s">
        <v>70</v>
      </c>
      <c r="F769" s="96">
        <v>0</v>
      </c>
      <c r="G769" s="97">
        <f t="shared" si="658"/>
        <v>2</v>
      </c>
      <c r="H769" s="97">
        <v>2.2160000000000002</v>
      </c>
      <c r="I769" s="98">
        <v>112.26</v>
      </c>
      <c r="J769" s="97">
        <f t="shared" si="659"/>
        <v>4.4320000000000004</v>
      </c>
      <c r="K769" s="98">
        <f t="shared" si="660"/>
        <v>497.53632000000005</v>
      </c>
      <c r="L769" s="98">
        <v>147.75</v>
      </c>
      <c r="M769" s="98">
        <f t="shared" si="661"/>
        <v>295.5</v>
      </c>
      <c r="N769" s="98">
        <v>0</v>
      </c>
      <c r="O769" s="98">
        <f t="shared" si="662"/>
        <v>0</v>
      </c>
      <c r="P769" s="98">
        <f t="shared" si="663"/>
        <v>793.03632000000005</v>
      </c>
    </row>
    <row r="770" spans="1:16" s="3" customFormat="1" ht="42.75" x14ac:dyDescent="0.2">
      <c r="A770" s="94">
        <f t="shared" si="664"/>
        <v>623</v>
      </c>
      <c r="B770" s="31"/>
      <c r="C770" s="59" t="s">
        <v>493</v>
      </c>
      <c r="D770" s="28">
        <v>1</v>
      </c>
      <c r="E770" s="28" t="s">
        <v>70</v>
      </c>
      <c r="F770" s="96">
        <v>0</v>
      </c>
      <c r="G770" s="97">
        <f t="shared" si="658"/>
        <v>1</v>
      </c>
      <c r="H770" s="97">
        <v>2.2160000000000002</v>
      </c>
      <c r="I770" s="98">
        <v>112.26</v>
      </c>
      <c r="J770" s="97">
        <f t="shared" si="659"/>
        <v>2.2160000000000002</v>
      </c>
      <c r="K770" s="98">
        <f t="shared" si="660"/>
        <v>248.76816000000002</v>
      </c>
      <c r="L770" s="98">
        <v>147.75</v>
      </c>
      <c r="M770" s="98">
        <f t="shared" si="661"/>
        <v>147.75</v>
      </c>
      <c r="N770" s="98">
        <v>0</v>
      </c>
      <c r="O770" s="98">
        <f t="shared" si="662"/>
        <v>0</v>
      </c>
      <c r="P770" s="98">
        <f t="shared" si="663"/>
        <v>396.51816000000002</v>
      </c>
    </row>
    <row r="771" spans="1:16" s="3" customFormat="1" ht="42.75" x14ac:dyDescent="0.2">
      <c r="A771" s="94">
        <f t="shared" si="664"/>
        <v>624</v>
      </c>
      <c r="B771" s="31"/>
      <c r="C771" s="59" t="s">
        <v>494</v>
      </c>
      <c r="D771" s="28">
        <v>7</v>
      </c>
      <c r="E771" s="28" t="s">
        <v>70</v>
      </c>
      <c r="F771" s="96">
        <v>0</v>
      </c>
      <c r="G771" s="97">
        <f t="shared" si="658"/>
        <v>7</v>
      </c>
      <c r="H771" s="97">
        <v>2.2160000000000002</v>
      </c>
      <c r="I771" s="98">
        <v>112.26</v>
      </c>
      <c r="J771" s="97">
        <f t="shared" si="659"/>
        <v>15.512</v>
      </c>
      <c r="K771" s="98">
        <f t="shared" si="660"/>
        <v>1741.3771200000001</v>
      </c>
      <c r="L771" s="98">
        <v>147.75</v>
      </c>
      <c r="M771" s="98">
        <f t="shared" si="661"/>
        <v>1034.25</v>
      </c>
      <c r="N771" s="98">
        <v>0</v>
      </c>
      <c r="O771" s="98">
        <f t="shared" si="662"/>
        <v>0</v>
      </c>
      <c r="P771" s="98">
        <f t="shared" si="663"/>
        <v>2775.6271200000001</v>
      </c>
    </row>
    <row r="772" spans="1:16" s="3" customFormat="1" ht="42.75" x14ac:dyDescent="0.2">
      <c r="A772" s="94">
        <f t="shared" si="664"/>
        <v>625</v>
      </c>
      <c r="B772" s="31"/>
      <c r="C772" s="59" t="s">
        <v>495</v>
      </c>
      <c r="D772" s="28">
        <v>2</v>
      </c>
      <c r="E772" s="28" t="s">
        <v>70</v>
      </c>
      <c r="F772" s="96">
        <v>0</v>
      </c>
      <c r="G772" s="97">
        <f t="shared" si="658"/>
        <v>2</v>
      </c>
      <c r="H772" s="97">
        <v>2.2160000000000002</v>
      </c>
      <c r="I772" s="98">
        <v>112.26</v>
      </c>
      <c r="J772" s="97">
        <f t="shared" si="659"/>
        <v>4.4320000000000004</v>
      </c>
      <c r="K772" s="98">
        <f t="shared" si="660"/>
        <v>497.53632000000005</v>
      </c>
      <c r="L772" s="98">
        <v>147.75</v>
      </c>
      <c r="M772" s="98">
        <f t="shared" si="661"/>
        <v>295.5</v>
      </c>
      <c r="N772" s="98">
        <v>0</v>
      </c>
      <c r="O772" s="98">
        <f t="shared" si="662"/>
        <v>0</v>
      </c>
      <c r="P772" s="98">
        <f t="shared" si="663"/>
        <v>793.03632000000005</v>
      </c>
    </row>
    <row r="773" spans="1:16" s="3" customFormat="1" ht="42.75" x14ac:dyDescent="0.2">
      <c r="A773" s="94">
        <f t="shared" si="664"/>
        <v>626</v>
      </c>
      <c r="B773" s="31"/>
      <c r="C773" s="59" t="s">
        <v>496</v>
      </c>
      <c r="D773" s="28">
        <v>1</v>
      </c>
      <c r="E773" s="28" t="s">
        <v>70</v>
      </c>
      <c r="F773" s="96">
        <v>0</v>
      </c>
      <c r="G773" s="97">
        <f t="shared" si="658"/>
        <v>1</v>
      </c>
      <c r="H773" s="97">
        <v>1.772</v>
      </c>
      <c r="I773" s="98">
        <v>112.26</v>
      </c>
      <c r="J773" s="97">
        <f t="shared" si="659"/>
        <v>1.772</v>
      </c>
      <c r="K773" s="98">
        <f t="shared" si="660"/>
        <v>198.92472000000001</v>
      </c>
      <c r="L773" s="98">
        <v>119.58</v>
      </c>
      <c r="M773" s="98">
        <f t="shared" si="661"/>
        <v>119.58</v>
      </c>
      <c r="N773" s="98">
        <v>0</v>
      </c>
      <c r="O773" s="98">
        <f t="shared" si="662"/>
        <v>0</v>
      </c>
      <c r="P773" s="98">
        <f t="shared" si="663"/>
        <v>318.50472000000002</v>
      </c>
    </row>
    <row r="774" spans="1:16" s="3" customFormat="1" ht="42.75" x14ac:dyDescent="0.2">
      <c r="A774" s="94">
        <f t="shared" si="664"/>
        <v>627</v>
      </c>
      <c r="B774" s="31"/>
      <c r="C774" s="59" t="s">
        <v>497</v>
      </c>
      <c r="D774" s="28">
        <v>6</v>
      </c>
      <c r="E774" s="28" t="s">
        <v>70</v>
      </c>
      <c r="F774" s="96">
        <v>0</v>
      </c>
      <c r="G774" s="97">
        <f t="shared" si="658"/>
        <v>6</v>
      </c>
      <c r="H774" s="97">
        <v>1.5389999999999999</v>
      </c>
      <c r="I774" s="98">
        <v>112.26</v>
      </c>
      <c r="J774" s="97">
        <f t="shared" si="659"/>
        <v>9.234</v>
      </c>
      <c r="K774" s="98">
        <f t="shared" si="660"/>
        <v>1036.6088400000001</v>
      </c>
      <c r="L774" s="98">
        <v>99</v>
      </c>
      <c r="M774" s="98">
        <f t="shared" si="661"/>
        <v>594</v>
      </c>
      <c r="N774" s="98">
        <v>0</v>
      </c>
      <c r="O774" s="98">
        <f t="shared" si="662"/>
        <v>0</v>
      </c>
      <c r="P774" s="98">
        <f t="shared" si="663"/>
        <v>1630.6088400000001</v>
      </c>
    </row>
    <row r="775" spans="1:16" s="3" customFormat="1" ht="42.75" x14ac:dyDescent="0.2">
      <c r="A775" s="94">
        <f t="shared" si="664"/>
        <v>628</v>
      </c>
      <c r="B775" s="31"/>
      <c r="C775" s="59" t="s">
        <v>498</v>
      </c>
      <c r="D775" s="28">
        <v>2</v>
      </c>
      <c r="E775" s="28" t="s">
        <v>70</v>
      </c>
      <c r="F775" s="96">
        <v>0</v>
      </c>
      <c r="G775" s="97">
        <f t="shared" si="658"/>
        <v>2</v>
      </c>
      <c r="H775" s="97">
        <v>4.5890000000000004</v>
      </c>
      <c r="I775" s="98">
        <v>112.26</v>
      </c>
      <c r="J775" s="97">
        <f t="shared" si="659"/>
        <v>9.1780000000000008</v>
      </c>
      <c r="K775" s="98">
        <f t="shared" si="660"/>
        <v>1030.3222800000001</v>
      </c>
      <c r="L775" s="98">
        <v>345.75</v>
      </c>
      <c r="M775" s="98">
        <f t="shared" si="661"/>
        <v>691.5</v>
      </c>
      <c r="N775" s="98">
        <v>0</v>
      </c>
      <c r="O775" s="98">
        <f t="shared" si="662"/>
        <v>0</v>
      </c>
      <c r="P775" s="98">
        <f t="shared" si="663"/>
        <v>1721.8222800000001</v>
      </c>
    </row>
    <row r="776" spans="1:16" s="3" customFormat="1" ht="42.75" x14ac:dyDescent="0.2">
      <c r="A776" s="94">
        <f t="shared" si="664"/>
        <v>629</v>
      </c>
      <c r="B776" s="31"/>
      <c r="C776" s="59" t="s">
        <v>499</v>
      </c>
      <c r="D776" s="28">
        <v>10</v>
      </c>
      <c r="E776" s="28" t="s">
        <v>70</v>
      </c>
      <c r="F776" s="96">
        <v>0</v>
      </c>
      <c r="G776" s="97">
        <f t="shared" si="658"/>
        <v>10</v>
      </c>
      <c r="H776" s="97">
        <v>1.629</v>
      </c>
      <c r="I776" s="98">
        <v>112.26</v>
      </c>
      <c r="J776" s="97">
        <f t="shared" si="659"/>
        <v>16.29</v>
      </c>
      <c r="K776" s="98">
        <f t="shared" si="660"/>
        <v>1828.7154</v>
      </c>
      <c r="L776" s="98">
        <v>110</v>
      </c>
      <c r="M776" s="98">
        <f t="shared" si="661"/>
        <v>1100</v>
      </c>
      <c r="N776" s="98">
        <v>0</v>
      </c>
      <c r="O776" s="98">
        <f t="shared" si="662"/>
        <v>0</v>
      </c>
      <c r="P776" s="98">
        <f t="shared" si="663"/>
        <v>2928.7154</v>
      </c>
    </row>
    <row r="777" spans="1:16" s="3" customFormat="1" ht="42.75" x14ac:dyDescent="0.2">
      <c r="A777" s="94">
        <f t="shared" si="664"/>
        <v>630</v>
      </c>
      <c r="B777" s="31"/>
      <c r="C777" s="59" t="s">
        <v>500</v>
      </c>
      <c r="D777" s="28">
        <v>3</v>
      </c>
      <c r="E777" s="28" t="s">
        <v>70</v>
      </c>
      <c r="F777" s="96">
        <v>0</v>
      </c>
      <c r="G777" s="97">
        <f t="shared" si="658"/>
        <v>3</v>
      </c>
      <c r="H777" s="97">
        <v>1.629</v>
      </c>
      <c r="I777" s="98">
        <v>112.26</v>
      </c>
      <c r="J777" s="97">
        <f t="shared" si="659"/>
        <v>4.8870000000000005</v>
      </c>
      <c r="K777" s="98">
        <f t="shared" si="660"/>
        <v>548.61462000000006</v>
      </c>
      <c r="L777" s="98">
        <v>110</v>
      </c>
      <c r="M777" s="98">
        <f t="shared" si="661"/>
        <v>330</v>
      </c>
      <c r="N777" s="98">
        <v>0</v>
      </c>
      <c r="O777" s="98">
        <f t="shared" si="662"/>
        <v>0</v>
      </c>
      <c r="P777" s="98">
        <f t="shared" si="663"/>
        <v>878.61462000000006</v>
      </c>
    </row>
    <row r="778" spans="1:16" s="3" customFormat="1" ht="15" x14ac:dyDescent="0.2">
      <c r="A778" s="94" t="str">
        <f t="shared" si="664"/>
        <v/>
      </c>
      <c r="B778" s="31"/>
      <c r="C778" s="85" t="s">
        <v>501</v>
      </c>
      <c r="D778" s="28"/>
      <c r="E778" s="28"/>
      <c r="F778" s="96"/>
      <c r="G778" s="97"/>
      <c r="H778" s="97"/>
      <c r="I778" s="98"/>
      <c r="J778" s="97"/>
      <c r="K778" s="98"/>
      <c r="L778" s="98"/>
      <c r="M778" s="98"/>
      <c r="N778" s="98"/>
      <c r="O778" s="98"/>
      <c r="P778" s="98"/>
    </row>
    <row r="779" spans="1:16" s="3" customFormat="1" ht="15" x14ac:dyDescent="0.2">
      <c r="A779" s="94">
        <f t="shared" si="664"/>
        <v>631</v>
      </c>
      <c r="B779" s="31"/>
      <c r="C779" s="59" t="s">
        <v>502</v>
      </c>
      <c r="D779" s="28">
        <v>45</v>
      </c>
      <c r="E779" s="28" t="s">
        <v>70</v>
      </c>
      <c r="F779" s="96">
        <v>0</v>
      </c>
      <c r="G779" s="97">
        <f t="shared" ref="G779:G780" si="665">(F779*D779)+D779</f>
        <v>45</v>
      </c>
      <c r="H779" s="97">
        <v>0.85899999999999999</v>
      </c>
      <c r="I779" s="98">
        <v>112.26</v>
      </c>
      <c r="J779" s="97">
        <f t="shared" ref="J779:J780" si="666">H779*G779</f>
        <v>38.655000000000001</v>
      </c>
      <c r="K779" s="98">
        <f t="shared" ref="K779:K780" si="667">I779*J779</f>
        <v>4339.4103000000005</v>
      </c>
      <c r="L779" s="98">
        <v>65.98</v>
      </c>
      <c r="M779" s="98">
        <f t="shared" ref="M779:M780" si="668">L779*G779</f>
        <v>2969.1000000000004</v>
      </c>
      <c r="N779" s="98">
        <v>0</v>
      </c>
      <c r="O779" s="98">
        <f t="shared" ref="O779:O780" si="669">N779*G779</f>
        <v>0</v>
      </c>
      <c r="P779" s="98">
        <f t="shared" ref="P779:P780" si="670">IF(D779="","",(K779+M779+O779))</f>
        <v>7308.5103000000008</v>
      </c>
    </row>
    <row r="780" spans="1:16" s="3" customFormat="1" ht="15" x14ac:dyDescent="0.2">
      <c r="A780" s="94">
        <f t="shared" si="664"/>
        <v>632</v>
      </c>
      <c r="B780" s="31"/>
      <c r="C780" s="59" t="s">
        <v>503</v>
      </c>
      <c r="D780" s="28">
        <v>1</v>
      </c>
      <c r="E780" s="28" t="s">
        <v>70</v>
      </c>
      <c r="F780" s="96">
        <v>0</v>
      </c>
      <c r="G780" s="97">
        <f t="shared" si="665"/>
        <v>1</v>
      </c>
      <c r="H780" s="97">
        <v>1.427</v>
      </c>
      <c r="I780" s="98">
        <v>112.26</v>
      </c>
      <c r="J780" s="97">
        <f t="shared" si="666"/>
        <v>1.427</v>
      </c>
      <c r="K780" s="98">
        <f t="shared" si="667"/>
        <v>160.19502</v>
      </c>
      <c r="L780" s="98">
        <v>146.06</v>
      </c>
      <c r="M780" s="98">
        <f t="shared" si="668"/>
        <v>146.06</v>
      </c>
      <c r="N780" s="98">
        <v>0</v>
      </c>
      <c r="O780" s="98">
        <f t="shared" si="669"/>
        <v>0</v>
      </c>
      <c r="P780" s="98">
        <f t="shared" si="670"/>
        <v>306.25502</v>
      </c>
    </row>
    <row r="781" spans="1:16" s="3" customFormat="1" ht="15" x14ac:dyDescent="0.2">
      <c r="A781" s="94" t="str">
        <f t="shared" si="664"/>
        <v/>
      </c>
      <c r="B781" s="31"/>
      <c r="C781" s="85" t="s">
        <v>504</v>
      </c>
      <c r="D781" s="28"/>
      <c r="E781" s="28"/>
      <c r="F781" s="96"/>
      <c r="G781" s="97"/>
      <c r="H781" s="97"/>
      <c r="I781" s="98"/>
      <c r="J781" s="97"/>
      <c r="K781" s="98"/>
      <c r="L781" s="98"/>
      <c r="M781" s="98"/>
      <c r="N781" s="98"/>
      <c r="O781" s="98"/>
      <c r="P781" s="98"/>
    </row>
    <row r="782" spans="1:16" s="3" customFormat="1" ht="15" x14ac:dyDescent="0.2">
      <c r="A782" s="94">
        <f t="shared" si="664"/>
        <v>633</v>
      </c>
      <c r="B782" s="31"/>
      <c r="C782" s="59" t="s">
        <v>505</v>
      </c>
      <c r="D782" s="28">
        <v>7</v>
      </c>
      <c r="E782" s="28" t="s">
        <v>70</v>
      </c>
      <c r="F782" s="96">
        <v>0</v>
      </c>
      <c r="G782" s="97">
        <f t="shared" ref="G782:G783" si="671">(F782*D782)+D782</f>
        <v>7</v>
      </c>
      <c r="H782" s="97">
        <v>0.996</v>
      </c>
      <c r="I782" s="98">
        <v>112.26</v>
      </c>
      <c r="J782" s="97">
        <f t="shared" ref="J782:J783" si="672">H782*G782</f>
        <v>6.9719999999999995</v>
      </c>
      <c r="K782" s="98">
        <f t="shared" ref="K782:K783" si="673">I782*J782</f>
        <v>782.67671999999993</v>
      </c>
      <c r="L782" s="98">
        <v>75.47</v>
      </c>
      <c r="M782" s="98">
        <f t="shared" ref="M782:M783" si="674">L782*G782</f>
        <v>528.29</v>
      </c>
      <c r="N782" s="98">
        <v>0</v>
      </c>
      <c r="O782" s="98">
        <f t="shared" ref="O782:O783" si="675">N782*G782</f>
        <v>0</v>
      </c>
      <c r="P782" s="98">
        <f t="shared" ref="P782:P783" si="676">IF(D782="","",(K782+M782+O782))</f>
        <v>1310.9667199999999</v>
      </c>
    </row>
    <row r="783" spans="1:16" s="3" customFormat="1" ht="18" customHeight="1" x14ac:dyDescent="0.2">
      <c r="A783" s="94">
        <f t="shared" si="664"/>
        <v>634</v>
      </c>
      <c r="B783" s="31"/>
      <c r="C783" s="59" t="s">
        <v>506</v>
      </c>
      <c r="D783" s="28">
        <v>7</v>
      </c>
      <c r="E783" s="28" t="s">
        <v>70</v>
      </c>
      <c r="F783" s="96">
        <v>0</v>
      </c>
      <c r="G783" s="97">
        <f t="shared" si="671"/>
        <v>7</v>
      </c>
      <c r="H783" s="97">
        <v>1.371</v>
      </c>
      <c r="I783" s="98">
        <v>112.26</v>
      </c>
      <c r="J783" s="97">
        <f t="shared" si="672"/>
        <v>9.5969999999999995</v>
      </c>
      <c r="K783" s="98">
        <f t="shared" si="673"/>
        <v>1077.3592200000001</v>
      </c>
      <c r="L783" s="98">
        <v>114.72</v>
      </c>
      <c r="M783" s="98">
        <f t="shared" si="674"/>
        <v>803.04</v>
      </c>
      <c r="N783" s="98">
        <v>0</v>
      </c>
      <c r="O783" s="98">
        <f t="shared" si="675"/>
        <v>0</v>
      </c>
      <c r="P783" s="98">
        <f t="shared" si="676"/>
        <v>1880.39922</v>
      </c>
    </row>
    <row r="784" spans="1:16" s="3" customFormat="1" ht="15" x14ac:dyDescent="0.2">
      <c r="A784" s="94" t="str">
        <f t="shared" si="664"/>
        <v/>
      </c>
      <c r="B784" s="31"/>
      <c r="C784" s="85" t="s">
        <v>507</v>
      </c>
      <c r="D784" s="28"/>
      <c r="E784" s="28"/>
      <c r="F784" s="96"/>
      <c r="G784" s="97"/>
      <c r="H784" s="97"/>
      <c r="I784" s="98"/>
      <c r="J784" s="97"/>
      <c r="K784" s="98"/>
      <c r="L784" s="98"/>
      <c r="M784" s="98"/>
      <c r="N784" s="98"/>
      <c r="O784" s="98"/>
      <c r="P784" s="98"/>
    </row>
    <row r="785" spans="1:16" s="3" customFormat="1" ht="57" x14ac:dyDescent="0.2">
      <c r="A785" s="94">
        <f t="shared" si="664"/>
        <v>635</v>
      </c>
      <c r="B785" s="31"/>
      <c r="C785" s="59" t="s">
        <v>508</v>
      </c>
      <c r="D785" s="28">
        <v>1</v>
      </c>
      <c r="E785" s="28" t="s">
        <v>70</v>
      </c>
      <c r="F785" s="96">
        <v>0</v>
      </c>
      <c r="G785" s="97">
        <f t="shared" ref="G785" si="677">(F785*D785)+D785</f>
        <v>1</v>
      </c>
      <c r="H785" s="97">
        <v>7.5289999999999999</v>
      </c>
      <c r="I785" s="98">
        <v>112.26</v>
      </c>
      <c r="J785" s="97">
        <f t="shared" ref="J785" si="678">H785*G785</f>
        <v>7.5289999999999999</v>
      </c>
      <c r="K785" s="98">
        <f t="shared" ref="K785" si="679">I785*J785</f>
        <v>845.20554000000004</v>
      </c>
      <c r="L785" s="98">
        <v>1627</v>
      </c>
      <c r="M785" s="98">
        <f t="shared" ref="M785" si="680">L785*G785</f>
        <v>1627</v>
      </c>
      <c r="N785" s="98">
        <v>0</v>
      </c>
      <c r="O785" s="98">
        <f t="shared" ref="O785" si="681">N785*G785</f>
        <v>0</v>
      </c>
      <c r="P785" s="98">
        <f t="shared" ref="P785" si="682">IF(D785="","",(K785+M785+O785))</f>
        <v>2472.2055399999999</v>
      </c>
    </row>
    <row r="786" spans="1:16" s="3" customFormat="1" ht="15" x14ac:dyDescent="0.2">
      <c r="A786" s="94" t="str">
        <f t="shared" si="664"/>
        <v/>
      </c>
      <c r="B786" s="31"/>
      <c r="C786" s="85" t="s">
        <v>509</v>
      </c>
      <c r="D786" s="28"/>
      <c r="E786" s="28"/>
      <c r="F786" s="96"/>
      <c r="G786" s="97"/>
      <c r="H786" s="97"/>
      <c r="I786" s="98"/>
      <c r="J786" s="97"/>
      <c r="K786" s="98"/>
      <c r="L786" s="98"/>
      <c r="M786" s="98"/>
      <c r="N786" s="98"/>
      <c r="O786" s="98"/>
      <c r="P786" s="98"/>
    </row>
    <row r="787" spans="1:16" s="3" customFormat="1" ht="42.75" x14ac:dyDescent="0.2">
      <c r="A787" s="94">
        <f t="shared" si="664"/>
        <v>636</v>
      </c>
      <c r="B787" s="31"/>
      <c r="C787" s="59" t="s">
        <v>510</v>
      </c>
      <c r="D787" s="28">
        <v>1</v>
      </c>
      <c r="E787" s="28" t="s">
        <v>70</v>
      </c>
      <c r="F787" s="96">
        <v>0</v>
      </c>
      <c r="G787" s="97">
        <f t="shared" ref="G787:G800" si="683">(F787*D787)+D787</f>
        <v>1</v>
      </c>
      <c r="H787" s="97">
        <v>21.411999999999999</v>
      </c>
      <c r="I787" s="98">
        <v>112.26</v>
      </c>
      <c r="J787" s="97">
        <f t="shared" ref="J787:J800" si="684">H787*G787</f>
        <v>21.411999999999999</v>
      </c>
      <c r="K787" s="98">
        <f t="shared" ref="K787:K800" si="685">I787*J787</f>
        <v>2403.7111199999999</v>
      </c>
      <c r="L787" s="98">
        <v>7012.72</v>
      </c>
      <c r="M787" s="98">
        <f t="shared" ref="M787:M800" si="686">L787*G787</f>
        <v>7012.72</v>
      </c>
      <c r="N787" s="98">
        <v>0</v>
      </c>
      <c r="O787" s="98">
        <f t="shared" ref="O787:O800" si="687">N787*G787</f>
        <v>0</v>
      </c>
      <c r="P787" s="98">
        <f t="shared" ref="P787:P800" si="688">IF(D787="","",(K787+M787+O787))</f>
        <v>9416.4311200000011</v>
      </c>
    </row>
    <row r="788" spans="1:16" s="3" customFormat="1" ht="42.75" x14ac:dyDescent="0.2">
      <c r="A788" s="94">
        <f t="shared" si="664"/>
        <v>637</v>
      </c>
      <c r="B788" s="31"/>
      <c r="C788" s="59" t="s">
        <v>511</v>
      </c>
      <c r="D788" s="28">
        <v>1</v>
      </c>
      <c r="E788" s="28" t="s">
        <v>70</v>
      </c>
      <c r="F788" s="96">
        <v>0</v>
      </c>
      <c r="G788" s="97">
        <f t="shared" si="683"/>
        <v>1</v>
      </c>
      <c r="H788" s="97">
        <v>21.411999999999999</v>
      </c>
      <c r="I788" s="98">
        <v>112.26</v>
      </c>
      <c r="J788" s="97">
        <f t="shared" si="684"/>
        <v>21.411999999999999</v>
      </c>
      <c r="K788" s="98">
        <f t="shared" si="685"/>
        <v>2403.7111199999999</v>
      </c>
      <c r="L788" s="98">
        <v>7012.72</v>
      </c>
      <c r="M788" s="98">
        <f t="shared" si="686"/>
        <v>7012.72</v>
      </c>
      <c r="N788" s="98">
        <v>0</v>
      </c>
      <c r="O788" s="98">
        <f t="shared" si="687"/>
        <v>0</v>
      </c>
      <c r="P788" s="98">
        <f t="shared" si="688"/>
        <v>9416.4311200000011</v>
      </c>
    </row>
    <row r="789" spans="1:16" s="3" customFormat="1" ht="42.75" x14ac:dyDescent="0.2">
      <c r="A789" s="94">
        <f t="shared" si="664"/>
        <v>638</v>
      </c>
      <c r="B789" s="31"/>
      <c r="C789" s="59" t="s">
        <v>512</v>
      </c>
      <c r="D789" s="28">
        <v>1</v>
      </c>
      <c r="E789" s="28" t="s">
        <v>70</v>
      </c>
      <c r="F789" s="96">
        <v>0</v>
      </c>
      <c r="G789" s="97">
        <f t="shared" si="683"/>
        <v>1</v>
      </c>
      <c r="H789" s="97">
        <v>21.411999999999999</v>
      </c>
      <c r="I789" s="98">
        <v>112.26</v>
      </c>
      <c r="J789" s="97">
        <f t="shared" si="684"/>
        <v>21.411999999999999</v>
      </c>
      <c r="K789" s="98">
        <f t="shared" si="685"/>
        <v>2403.7111199999999</v>
      </c>
      <c r="L789" s="98">
        <v>7012.72</v>
      </c>
      <c r="M789" s="98">
        <f t="shared" si="686"/>
        <v>7012.72</v>
      </c>
      <c r="N789" s="98">
        <v>0</v>
      </c>
      <c r="O789" s="98">
        <f t="shared" si="687"/>
        <v>0</v>
      </c>
      <c r="P789" s="98">
        <f t="shared" si="688"/>
        <v>9416.4311200000011</v>
      </c>
    </row>
    <row r="790" spans="1:16" s="3" customFormat="1" ht="42.75" x14ac:dyDescent="0.2">
      <c r="A790" s="94">
        <f t="shared" si="664"/>
        <v>639</v>
      </c>
      <c r="B790" s="31"/>
      <c r="C790" s="59" t="s">
        <v>513</v>
      </c>
      <c r="D790" s="28">
        <v>1</v>
      </c>
      <c r="E790" s="28" t="s">
        <v>70</v>
      </c>
      <c r="F790" s="96">
        <v>0</v>
      </c>
      <c r="G790" s="97">
        <f t="shared" si="683"/>
        <v>1</v>
      </c>
      <c r="H790" s="97">
        <v>21.411999999999999</v>
      </c>
      <c r="I790" s="98">
        <v>112.26</v>
      </c>
      <c r="J790" s="97">
        <f t="shared" si="684"/>
        <v>21.411999999999999</v>
      </c>
      <c r="K790" s="98">
        <f t="shared" si="685"/>
        <v>2403.7111199999999</v>
      </c>
      <c r="L790" s="98">
        <v>7012.72</v>
      </c>
      <c r="M790" s="98">
        <f t="shared" si="686"/>
        <v>7012.72</v>
      </c>
      <c r="N790" s="98">
        <v>0</v>
      </c>
      <c r="O790" s="98">
        <f t="shared" si="687"/>
        <v>0</v>
      </c>
      <c r="P790" s="98">
        <f t="shared" si="688"/>
        <v>9416.4311200000011</v>
      </c>
    </row>
    <row r="791" spans="1:16" s="3" customFormat="1" ht="42.75" x14ac:dyDescent="0.2">
      <c r="A791" s="94">
        <f t="shared" si="664"/>
        <v>640</v>
      </c>
      <c r="B791" s="31"/>
      <c r="C791" s="59" t="s">
        <v>514</v>
      </c>
      <c r="D791" s="28">
        <v>1</v>
      </c>
      <c r="E791" s="28" t="s">
        <v>70</v>
      </c>
      <c r="F791" s="96">
        <v>0</v>
      </c>
      <c r="G791" s="97">
        <f t="shared" si="683"/>
        <v>1</v>
      </c>
      <c r="H791" s="97">
        <v>21.411999999999999</v>
      </c>
      <c r="I791" s="98">
        <v>112.26</v>
      </c>
      <c r="J791" s="97">
        <f t="shared" si="684"/>
        <v>21.411999999999999</v>
      </c>
      <c r="K791" s="98">
        <f t="shared" si="685"/>
        <v>2403.7111199999999</v>
      </c>
      <c r="L791" s="98">
        <v>7012.72</v>
      </c>
      <c r="M791" s="98">
        <f t="shared" si="686"/>
        <v>7012.72</v>
      </c>
      <c r="N791" s="98">
        <v>0</v>
      </c>
      <c r="O791" s="98">
        <f t="shared" si="687"/>
        <v>0</v>
      </c>
      <c r="P791" s="98">
        <f t="shared" si="688"/>
        <v>9416.4311200000011</v>
      </c>
    </row>
    <row r="792" spans="1:16" s="3" customFormat="1" ht="42.75" x14ac:dyDescent="0.2">
      <c r="A792" s="94">
        <f t="shared" si="664"/>
        <v>641</v>
      </c>
      <c r="B792" s="31"/>
      <c r="C792" s="59" t="s">
        <v>515</v>
      </c>
      <c r="D792" s="28">
        <v>1</v>
      </c>
      <c r="E792" s="28" t="s">
        <v>70</v>
      </c>
      <c r="F792" s="96">
        <v>0</v>
      </c>
      <c r="G792" s="97">
        <f t="shared" si="683"/>
        <v>1</v>
      </c>
      <c r="H792" s="97">
        <v>15.715999999999999</v>
      </c>
      <c r="I792" s="98">
        <v>112.26</v>
      </c>
      <c r="J792" s="97">
        <f t="shared" si="684"/>
        <v>15.715999999999999</v>
      </c>
      <c r="K792" s="98">
        <f t="shared" si="685"/>
        <v>1764.2781600000001</v>
      </c>
      <c r="L792" s="98">
        <v>4582.24</v>
      </c>
      <c r="M792" s="98">
        <f t="shared" si="686"/>
        <v>4582.24</v>
      </c>
      <c r="N792" s="98">
        <v>0</v>
      </c>
      <c r="O792" s="98">
        <f t="shared" si="687"/>
        <v>0</v>
      </c>
      <c r="P792" s="98">
        <f t="shared" si="688"/>
        <v>6346.5181599999996</v>
      </c>
    </row>
    <row r="793" spans="1:16" s="3" customFormat="1" ht="42.75" x14ac:dyDescent="0.2">
      <c r="A793" s="94">
        <f t="shared" si="664"/>
        <v>642</v>
      </c>
      <c r="B793" s="31"/>
      <c r="C793" s="59" t="s">
        <v>516</v>
      </c>
      <c r="D793" s="28">
        <v>1</v>
      </c>
      <c r="E793" s="28" t="s">
        <v>70</v>
      </c>
      <c r="F793" s="96">
        <v>0</v>
      </c>
      <c r="G793" s="97">
        <f t="shared" si="683"/>
        <v>1</v>
      </c>
      <c r="H793" s="97">
        <v>15.715999999999999</v>
      </c>
      <c r="I793" s="98">
        <v>112.26</v>
      </c>
      <c r="J793" s="97">
        <f t="shared" si="684"/>
        <v>15.715999999999999</v>
      </c>
      <c r="K793" s="98">
        <f t="shared" si="685"/>
        <v>1764.2781600000001</v>
      </c>
      <c r="L793" s="98">
        <v>4582.24</v>
      </c>
      <c r="M793" s="98">
        <f t="shared" si="686"/>
        <v>4582.24</v>
      </c>
      <c r="N793" s="98">
        <v>0</v>
      </c>
      <c r="O793" s="98">
        <f t="shared" si="687"/>
        <v>0</v>
      </c>
      <c r="P793" s="98">
        <f t="shared" si="688"/>
        <v>6346.5181599999996</v>
      </c>
    </row>
    <row r="794" spans="1:16" s="3" customFormat="1" ht="128.25" x14ac:dyDescent="0.2">
      <c r="A794" s="94">
        <f t="shared" si="664"/>
        <v>643</v>
      </c>
      <c r="B794" s="31"/>
      <c r="C794" s="59" t="s">
        <v>517</v>
      </c>
      <c r="D794" s="28">
        <v>1</v>
      </c>
      <c r="E794" s="28" t="s">
        <v>70</v>
      </c>
      <c r="F794" s="96">
        <v>0</v>
      </c>
      <c r="G794" s="97">
        <f t="shared" si="683"/>
        <v>1</v>
      </c>
      <c r="H794" s="97">
        <v>17.957999999999998</v>
      </c>
      <c r="I794" s="98">
        <v>112.26</v>
      </c>
      <c r="J794" s="97">
        <f t="shared" si="684"/>
        <v>17.957999999999998</v>
      </c>
      <c r="K794" s="98">
        <f t="shared" si="685"/>
        <v>2015.9650799999999</v>
      </c>
      <c r="L794" s="98">
        <v>5647</v>
      </c>
      <c r="M794" s="98">
        <f t="shared" si="686"/>
        <v>5647</v>
      </c>
      <c r="N794" s="98">
        <v>0</v>
      </c>
      <c r="O794" s="98">
        <f t="shared" si="687"/>
        <v>0</v>
      </c>
      <c r="P794" s="98">
        <f t="shared" si="688"/>
        <v>7662.9650799999999</v>
      </c>
    </row>
    <row r="795" spans="1:16" s="3" customFormat="1" ht="114" x14ac:dyDescent="0.2">
      <c r="A795" s="94">
        <f t="shared" si="664"/>
        <v>644</v>
      </c>
      <c r="B795" s="31"/>
      <c r="C795" s="59" t="s">
        <v>518</v>
      </c>
      <c r="D795" s="28">
        <v>1</v>
      </c>
      <c r="E795" s="28" t="s">
        <v>70</v>
      </c>
      <c r="F795" s="96">
        <v>0</v>
      </c>
      <c r="G795" s="97">
        <f t="shared" si="683"/>
        <v>1</v>
      </c>
      <c r="H795" s="97">
        <v>17.957999999999998</v>
      </c>
      <c r="I795" s="98">
        <v>112.26</v>
      </c>
      <c r="J795" s="97">
        <f t="shared" si="684"/>
        <v>17.957999999999998</v>
      </c>
      <c r="K795" s="98">
        <f t="shared" si="685"/>
        <v>2015.9650799999999</v>
      </c>
      <c r="L795" s="98">
        <v>5647</v>
      </c>
      <c r="M795" s="98">
        <f t="shared" si="686"/>
        <v>5647</v>
      </c>
      <c r="N795" s="98">
        <v>0</v>
      </c>
      <c r="O795" s="98">
        <f t="shared" si="687"/>
        <v>0</v>
      </c>
      <c r="P795" s="98">
        <f t="shared" si="688"/>
        <v>7662.9650799999999</v>
      </c>
    </row>
    <row r="796" spans="1:16" s="3" customFormat="1" ht="114" x14ac:dyDescent="0.2">
      <c r="A796" s="94">
        <f t="shared" si="664"/>
        <v>645</v>
      </c>
      <c r="B796" s="31"/>
      <c r="C796" s="59" t="s">
        <v>519</v>
      </c>
      <c r="D796" s="28">
        <v>1</v>
      </c>
      <c r="E796" s="28" t="s">
        <v>70</v>
      </c>
      <c r="F796" s="96">
        <v>0</v>
      </c>
      <c r="G796" s="97">
        <f t="shared" si="683"/>
        <v>1</v>
      </c>
      <c r="H796" s="97">
        <v>17.957999999999998</v>
      </c>
      <c r="I796" s="98">
        <v>112.26</v>
      </c>
      <c r="J796" s="97">
        <f t="shared" si="684"/>
        <v>17.957999999999998</v>
      </c>
      <c r="K796" s="98">
        <f t="shared" si="685"/>
        <v>2015.9650799999999</v>
      </c>
      <c r="L796" s="98">
        <v>5647</v>
      </c>
      <c r="M796" s="98">
        <f t="shared" si="686"/>
        <v>5647</v>
      </c>
      <c r="N796" s="98">
        <v>0</v>
      </c>
      <c r="O796" s="98">
        <f t="shared" si="687"/>
        <v>0</v>
      </c>
      <c r="P796" s="98">
        <f t="shared" si="688"/>
        <v>7662.9650799999999</v>
      </c>
    </row>
    <row r="797" spans="1:16" s="3" customFormat="1" ht="114" x14ac:dyDescent="0.2">
      <c r="A797" s="94">
        <f t="shared" si="664"/>
        <v>646</v>
      </c>
      <c r="B797" s="31"/>
      <c r="C797" s="59" t="s">
        <v>520</v>
      </c>
      <c r="D797" s="28">
        <v>1</v>
      </c>
      <c r="E797" s="28" t="s">
        <v>70</v>
      </c>
      <c r="F797" s="96">
        <v>0</v>
      </c>
      <c r="G797" s="97">
        <f t="shared" si="683"/>
        <v>1</v>
      </c>
      <c r="H797" s="97">
        <v>17.957999999999998</v>
      </c>
      <c r="I797" s="98">
        <v>112.26</v>
      </c>
      <c r="J797" s="97">
        <f t="shared" si="684"/>
        <v>17.957999999999998</v>
      </c>
      <c r="K797" s="98">
        <f t="shared" si="685"/>
        <v>2015.9650799999999</v>
      </c>
      <c r="L797" s="98">
        <v>5647</v>
      </c>
      <c r="M797" s="98">
        <f t="shared" si="686"/>
        <v>5647</v>
      </c>
      <c r="N797" s="98">
        <v>0</v>
      </c>
      <c r="O797" s="98">
        <f t="shared" si="687"/>
        <v>0</v>
      </c>
      <c r="P797" s="98">
        <f t="shared" si="688"/>
        <v>7662.9650799999999</v>
      </c>
    </row>
    <row r="798" spans="1:16" s="3" customFormat="1" ht="114" x14ac:dyDescent="0.2">
      <c r="A798" s="94">
        <f t="shared" si="664"/>
        <v>647</v>
      </c>
      <c r="B798" s="31"/>
      <c r="C798" s="59" t="s">
        <v>521</v>
      </c>
      <c r="D798" s="28">
        <v>1</v>
      </c>
      <c r="E798" s="28" t="s">
        <v>70</v>
      </c>
      <c r="F798" s="96">
        <v>0</v>
      </c>
      <c r="G798" s="97">
        <f t="shared" si="683"/>
        <v>1</v>
      </c>
      <c r="H798" s="97">
        <v>17.957999999999998</v>
      </c>
      <c r="I798" s="98">
        <v>112.26</v>
      </c>
      <c r="J798" s="97">
        <f t="shared" si="684"/>
        <v>17.957999999999998</v>
      </c>
      <c r="K798" s="98">
        <f t="shared" si="685"/>
        <v>2015.9650799999999</v>
      </c>
      <c r="L798" s="98">
        <v>5647</v>
      </c>
      <c r="M798" s="98">
        <f t="shared" si="686"/>
        <v>5647</v>
      </c>
      <c r="N798" s="98">
        <v>0</v>
      </c>
      <c r="O798" s="98">
        <f t="shared" si="687"/>
        <v>0</v>
      </c>
      <c r="P798" s="98">
        <f t="shared" si="688"/>
        <v>7662.9650799999999</v>
      </c>
    </row>
    <row r="799" spans="1:16" s="3" customFormat="1" ht="114" x14ac:dyDescent="0.2">
      <c r="A799" s="94">
        <f t="shared" si="664"/>
        <v>648</v>
      </c>
      <c r="B799" s="31"/>
      <c r="C799" s="59" t="s">
        <v>522</v>
      </c>
      <c r="D799" s="28">
        <v>1</v>
      </c>
      <c r="E799" s="28" t="s">
        <v>70</v>
      </c>
      <c r="F799" s="96">
        <v>0</v>
      </c>
      <c r="G799" s="97">
        <f t="shared" si="683"/>
        <v>1</v>
      </c>
      <c r="H799" s="97">
        <v>13.419</v>
      </c>
      <c r="I799" s="98">
        <v>112.26</v>
      </c>
      <c r="J799" s="97">
        <f t="shared" si="684"/>
        <v>13.419</v>
      </c>
      <c r="K799" s="98">
        <f t="shared" si="685"/>
        <v>1506.4169400000001</v>
      </c>
      <c r="L799" s="98">
        <v>3592</v>
      </c>
      <c r="M799" s="98">
        <f t="shared" si="686"/>
        <v>3592</v>
      </c>
      <c r="N799" s="98">
        <v>0</v>
      </c>
      <c r="O799" s="98">
        <f t="shared" si="687"/>
        <v>0</v>
      </c>
      <c r="P799" s="98">
        <f t="shared" si="688"/>
        <v>5098.4169400000001</v>
      </c>
    </row>
    <row r="800" spans="1:16" s="3" customFormat="1" ht="114" x14ac:dyDescent="0.2">
      <c r="A800" s="94">
        <f t="shared" si="664"/>
        <v>649</v>
      </c>
      <c r="B800" s="31"/>
      <c r="C800" s="59" t="s">
        <v>523</v>
      </c>
      <c r="D800" s="28">
        <v>1</v>
      </c>
      <c r="E800" s="28" t="s">
        <v>70</v>
      </c>
      <c r="F800" s="96">
        <v>0</v>
      </c>
      <c r="G800" s="97">
        <f t="shared" si="683"/>
        <v>1</v>
      </c>
      <c r="H800" s="97">
        <v>13.419</v>
      </c>
      <c r="I800" s="98">
        <v>112.26</v>
      </c>
      <c r="J800" s="97">
        <f t="shared" si="684"/>
        <v>13.419</v>
      </c>
      <c r="K800" s="98">
        <f t="shared" si="685"/>
        <v>1506.4169400000001</v>
      </c>
      <c r="L800" s="98">
        <v>3592</v>
      </c>
      <c r="M800" s="98">
        <f t="shared" si="686"/>
        <v>3592</v>
      </c>
      <c r="N800" s="98">
        <v>0</v>
      </c>
      <c r="O800" s="98">
        <f t="shared" si="687"/>
        <v>0</v>
      </c>
      <c r="P800" s="98">
        <f t="shared" si="688"/>
        <v>5098.4169400000001</v>
      </c>
    </row>
    <row r="801" spans="1:16" s="3" customFormat="1" ht="15" x14ac:dyDescent="0.2">
      <c r="A801" s="94" t="str">
        <f t="shared" si="664"/>
        <v/>
      </c>
      <c r="B801" s="31"/>
      <c r="C801" s="85" t="s">
        <v>117</v>
      </c>
      <c r="D801" s="28"/>
      <c r="E801" s="28"/>
      <c r="F801" s="96"/>
      <c r="G801" s="97"/>
      <c r="H801" s="97"/>
      <c r="I801" s="98"/>
      <c r="J801" s="97"/>
      <c r="K801" s="98"/>
      <c r="L801" s="98"/>
      <c r="M801" s="98"/>
      <c r="N801" s="98"/>
      <c r="O801" s="98"/>
      <c r="P801" s="98"/>
    </row>
    <row r="802" spans="1:16" s="3" customFormat="1" ht="15" x14ac:dyDescent="0.2">
      <c r="A802" s="94">
        <f t="shared" si="664"/>
        <v>650</v>
      </c>
      <c r="B802" s="31"/>
      <c r="C802" s="59" t="s">
        <v>524</v>
      </c>
      <c r="D802" s="28">
        <v>1</v>
      </c>
      <c r="E802" s="28" t="s">
        <v>70</v>
      </c>
      <c r="F802" s="96">
        <v>0</v>
      </c>
      <c r="G802" s="97">
        <f t="shared" ref="G802:G804" si="689">(F802*D802)+D802</f>
        <v>1</v>
      </c>
      <c r="H802" s="97">
        <v>4.9969999999999999</v>
      </c>
      <c r="I802" s="98">
        <v>112.26</v>
      </c>
      <c r="J802" s="97">
        <f t="shared" ref="J802:J804" si="690">H802*G802</f>
        <v>4.9969999999999999</v>
      </c>
      <c r="K802" s="98">
        <f t="shared" ref="K802:K804" si="691">I802*J802</f>
        <v>560.96321999999998</v>
      </c>
      <c r="L802" s="98">
        <v>781.48</v>
      </c>
      <c r="M802" s="98">
        <f t="shared" ref="M802:M804" si="692">L802*G802</f>
        <v>781.48</v>
      </c>
      <c r="N802" s="98">
        <v>0</v>
      </c>
      <c r="O802" s="98">
        <f t="shared" ref="O802:O804" si="693">N802*G802</f>
        <v>0</v>
      </c>
      <c r="P802" s="98">
        <f t="shared" ref="P802:P804" si="694">IF(D802="","",(K802+M802+O802))</f>
        <v>1342.4432200000001</v>
      </c>
    </row>
    <row r="803" spans="1:16" s="3" customFormat="1" ht="42.75" x14ac:dyDescent="0.2">
      <c r="A803" s="94">
        <f t="shared" si="664"/>
        <v>651</v>
      </c>
      <c r="B803" s="31"/>
      <c r="C803" s="59" t="s">
        <v>525</v>
      </c>
      <c r="D803" s="28">
        <v>1</v>
      </c>
      <c r="E803" s="28" t="s">
        <v>70</v>
      </c>
      <c r="F803" s="96">
        <v>0</v>
      </c>
      <c r="G803" s="97">
        <f t="shared" si="689"/>
        <v>1</v>
      </c>
      <c r="H803" s="97">
        <v>3.7120000000000002</v>
      </c>
      <c r="I803" s="98">
        <v>112.26</v>
      </c>
      <c r="J803" s="97">
        <f t="shared" si="690"/>
        <v>3.7120000000000002</v>
      </c>
      <c r="K803" s="98">
        <f t="shared" si="691"/>
        <v>416.70912000000004</v>
      </c>
      <c r="L803" s="98">
        <v>250.8</v>
      </c>
      <c r="M803" s="98">
        <f t="shared" si="692"/>
        <v>250.8</v>
      </c>
      <c r="N803" s="98">
        <v>0</v>
      </c>
      <c r="O803" s="98">
        <f t="shared" si="693"/>
        <v>0</v>
      </c>
      <c r="P803" s="98">
        <f t="shared" si="694"/>
        <v>667.50912000000005</v>
      </c>
    </row>
    <row r="804" spans="1:16" s="3" customFormat="1" ht="15" x14ac:dyDescent="0.2">
      <c r="A804" s="94">
        <f t="shared" si="664"/>
        <v>652</v>
      </c>
      <c r="B804" s="31"/>
      <c r="C804" s="59" t="s">
        <v>526</v>
      </c>
      <c r="D804" s="28">
        <v>121.51</v>
      </c>
      <c r="E804" s="28" t="s">
        <v>71</v>
      </c>
      <c r="F804" s="96">
        <v>0.1</v>
      </c>
      <c r="G804" s="97">
        <f t="shared" si="689"/>
        <v>133.661</v>
      </c>
      <c r="H804" s="97">
        <v>7.8E-2</v>
      </c>
      <c r="I804" s="98">
        <v>112.26</v>
      </c>
      <c r="J804" s="97">
        <f t="shared" si="690"/>
        <v>10.425558000000001</v>
      </c>
      <c r="K804" s="98">
        <f t="shared" si="691"/>
        <v>1170.3731410800001</v>
      </c>
      <c r="L804" s="98">
        <v>4.9800000000000004</v>
      </c>
      <c r="M804" s="98">
        <f t="shared" si="692"/>
        <v>665.63178000000005</v>
      </c>
      <c r="N804" s="98">
        <v>0</v>
      </c>
      <c r="O804" s="98">
        <f t="shared" si="693"/>
        <v>0</v>
      </c>
      <c r="P804" s="98">
        <f t="shared" si="694"/>
        <v>1836.0049210800003</v>
      </c>
    </row>
    <row r="805" spans="1:16" s="3" customFormat="1" ht="18" customHeight="1" x14ac:dyDescent="0.2">
      <c r="A805" s="119" t="str">
        <f>IF(E805=0,"",1+MAX(A759:A804))</f>
        <v/>
      </c>
      <c r="B805" s="120"/>
      <c r="C805" s="121"/>
      <c r="D805" s="122"/>
      <c r="E805" s="122"/>
      <c r="F805" s="122"/>
      <c r="G805" s="123"/>
      <c r="H805" s="122"/>
      <c r="I805" s="122"/>
      <c r="J805" s="122"/>
      <c r="K805" s="122"/>
      <c r="L805" s="122"/>
      <c r="M805" s="122"/>
      <c r="N805" s="122"/>
      <c r="O805" s="122" t="s">
        <v>34</v>
      </c>
      <c r="P805" s="124">
        <f>SUM(P734:P804)</f>
        <v>256201.34823863819</v>
      </c>
    </row>
    <row r="806" spans="1:16" ht="15" x14ac:dyDescent="0.2">
      <c r="A806" s="75" t="str">
        <f>IF(E806=0,"",1+MAX(A760:A805))</f>
        <v/>
      </c>
      <c r="B806" s="76"/>
      <c r="C806" s="24"/>
      <c r="D806" s="25"/>
      <c r="E806" s="24"/>
      <c r="F806" s="25"/>
      <c r="G806" s="51"/>
      <c r="H806" s="84"/>
      <c r="I806" s="26"/>
      <c r="J806" s="84"/>
      <c r="K806" s="26"/>
      <c r="L806" s="26"/>
      <c r="M806" s="26"/>
      <c r="N806" s="26"/>
      <c r="O806" s="26"/>
      <c r="P806" s="27"/>
    </row>
    <row r="807" spans="1:16" s="3" customFormat="1" ht="18" customHeight="1" x14ac:dyDescent="0.2">
      <c r="A807" s="127" t="str">
        <f>IF(E807=0,"",1+MAX(A801:A806))</f>
        <v/>
      </c>
      <c r="B807" s="157" t="s">
        <v>87</v>
      </c>
      <c r="C807" s="157"/>
      <c r="D807" s="157"/>
      <c r="E807" s="157"/>
      <c r="F807" s="157"/>
      <c r="G807" s="157"/>
      <c r="H807" s="157"/>
      <c r="I807" s="157"/>
      <c r="J807" s="157"/>
      <c r="K807" s="157"/>
      <c r="L807" s="157"/>
      <c r="M807" s="157"/>
      <c r="N807" s="157"/>
      <c r="O807" s="157"/>
      <c r="P807" s="128"/>
    </row>
    <row r="808" spans="1:16" s="3" customFormat="1" ht="15" x14ac:dyDescent="0.2">
      <c r="A808" s="94" t="str">
        <f>IF(E808=0,"",1+MAX(A801:A807))</f>
        <v/>
      </c>
      <c r="B808" s="31"/>
      <c r="C808" s="85" t="s">
        <v>128</v>
      </c>
      <c r="D808" s="28"/>
      <c r="E808" s="28"/>
      <c r="F808" s="96"/>
      <c r="G808" s="97"/>
      <c r="H808" s="97"/>
      <c r="I808" s="98"/>
      <c r="J808" s="97"/>
      <c r="K808" s="98"/>
      <c r="L808" s="98"/>
      <c r="M808" s="98"/>
      <c r="N808" s="98"/>
      <c r="O808" s="98"/>
      <c r="P808" s="98"/>
    </row>
    <row r="809" spans="1:16" ht="42.75" x14ac:dyDescent="0.2">
      <c r="A809" s="94">
        <f>IF(E809=0,"",1+MAX(A801:A808))</f>
        <v>653</v>
      </c>
      <c r="B809" s="94"/>
      <c r="C809" s="59" t="s">
        <v>527</v>
      </c>
      <c r="D809" s="28">
        <v>45</v>
      </c>
      <c r="E809" s="28" t="s">
        <v>70</v>
      </c>
      <c r="F809" s="96">
        <v>0</v>
      </c>
      <c r="G809" s="97">
        <f t="shared" ref="G809:G818" si="695">(F809*D809)+D809</f>
        <v>45</v>
      </c>
      <c r="H809" s="97">
        <v>1.55844</v>
      </c>
      <c r="I809" s="98">
        <v>119.27</v>
      </c>
      <c r="J809" s="97">
        <f t="shared" ref="J809:J818" si="696">H809*G809</f>
        <v>70.129800000000003</v>
      </c>
      <c r="K809" s="98">
        <f t="shared" ref="K809:K818" si="697">I809*J809</f>
        <v>8364.3812460000008</v>
      </c>
      <c r="L809" s="98">
        <v>180.95</v>
      </c>
      <c r="M809" s="98">
        <f t="shared" ref="M809:M818" si="698">L809*G809</f>
        <v>8142.7499999999991</v>
      </c>
      <c r="N809" s="98">
        <v>0</v>
      </c>
      <c r="O809" s="98">
        <f t="shared" ref="O809:O818" si="699">N809*G809</f>
        <v>0</v>
      </c>
      <c r="P809" s="98">
        <f t="shared" ref="P809:P818" si="700">IF(D809="","",(K809+M809+O809))</f>
        <v>16507.131246000001</v>
      </c>
    </row>
    <row r="810" spans="1:16" ht="71.25" x14ac:dyDescent="0.2">
      <c r="A810" s="94">
        <f t="shared" ref="A810:A873" si="701">IF(E810=0,"",1+MAX(A802:A809))</f>
        <v>654</v>
      </c>
      <c r="B810" s="94"/>
      <c r="C810" s="59" t="s">
        <v>528</v>
      </c>
      <c r="D810" s="28">
        <v>12</v>
      </c>
      <c r="E810" s="28" t="s">
        <v>70</v>
      </c>
      <c r="F810" s="96">
        <v>0</v>
      </c>
      <c r="G810" s="97">
        <f t="shared" si="695"/>
        <v>12</v>
      </c>
      <c r="H810" s="97">
        <v>1.9273800000000001</v>
      </c>
      <c r="I810" s="98">
        <v>119.27</v>
      </c>
      <c r="J810" s="97">
        <f t="shared" si="696"/>
        <v>23.12856</v>
      </c>
      <c r="K810" s="98">
        <f t="shared" si="697"/>
        <v>2758.5433512</v>
      </c>
      <c r="L810" s="98">
        <v>226.45</v>
      </c>
      <c r="M810" s="98">
        <f t="shared" si="698"/>
        <v>2717.3999999999996</v>
      </c>
      <c r="N810" s="98">
        <v>0</v>
      </c>
      <c r="O810" s="98">
        <f t="shared" si="699"/>
        <v>0</v>
      </c>
      <c r="P810" s="98">
        <f t="shared" si="700"/>
        <v>5475.9433511999996</v>
      </c>
    </row>
    <row r="811" spans="1:16" ht="42.75" x14ac:dyDescent="0.2">
      <c r="A811" s="94">
        <f t="shared" si="701"/>
        <v>655</v>
      </c>
      <c r="B811" s="94"/>
      <c r="C811" s="59" t="s">
        <v>529</v>
      </c>
      <c r="D811" s="28">
        <v>17</v>
      </c>
      <c r="E811" s="28" t="s">
        <v>70</v>
      </c>
      <c r="F811" s="96">
        <v>0</v>
      </c>
      <c r="G811" s="97">
        <f t="shared" si="695"/>
        <v>17</v>
      </c>
      <c r="H811" s="97">
        <v>1.55844</v>
      </c>
      <c r="I811" s="98">
        <v>119.27</v>
      </c>
      <c r="J811" s="97">
        <f t="shared" si="696"/>
        <v>26.493480000000002</v>
      </c>
      <c r="K811" s="98">
        <f t="shared" si="697"/>
        <v>3159.8773596000001</v>
      </c>
      <c r="L811" s="98">
        <v>180.95</v>
      </c>
      <c r="M811" s="98">
        <f t="shared" si="698"/>
        <v>3076.1499999999996</v>
      </c>
      <c r="N811" s="98">
        <v>0</v>
      </c>
      <c r="O811" s="98">
        <f t="shared" si="699"/>
        <v>0</v>
      </c>
      <c r="P811" s="98">
        <f t="shared" si="700"/>
        <v>6236.0273595999997</v>
      </c>
    </row>
    <row r="812" spans="1:16" ht="42.75" x14ac:dyDescent="0.2">
      <c r="A812" s="94">
        <f t="shared" si="701"/>
        <v>656</v>
      </c>
      <c r="B812" s="94"/>
      <c r="C812" s="59" t="s">
        <v>530</v>
      </c>
      <c r="D812" s="28">
        <v>5</v>
      </c>
      <c r="E812" s="28" t="s">
        <v>70</v>
      </c>
      <c r="F812" s="96">
        <v>0</v>
      </c>
      <c r="G812" s="97">
        <f t="shared" si="695"/>
        <v>5</v>
      </c>
      <c r="H812" s="97">
        <v>3.3485400000000003</v>
      </c>
      <c r="I812" s="98">
        <v>119.27</v>
      </c>
      <c r="J812" s="97">
        <f t="shared" si="696"/>
        <v>16.742700000000003</v>
      </c>
      <c r="K812" s="98">
        <f t="shared" si="697"/>
        <v>1996.9018290000004</v>
      </c>
      <c r="L812" s="98">
        <v>487.74</v>
      </c>
      <c r="M812" s="98">
        <f t="shared" si="698"/>
        <v>2438.6999999999998</v>
      </c>
      <c r="N812" s="98">
        <v>0</v>
      </c>
      <c r="O812" s="98">
        <f t="shared" si="699"/>
        <v>0</v>
      </c>
      <c r="P812" s="98">
        <f t="shared" si="700"/>
        <v>4435.6018290000002</v>
      </c>
    </row>
    <row r="813" spans="1:16" ht="71.25" x14ac:dyDescent="0.2">
      <c r="A813" s="94">
        <f t="shared" si="701"/>
        <v>657</v>
      </c>
      <c r="B813" s="94"/>
      <c r="C813" s="59" t="s">
        <v>531</v>
      </c>
      <c r="D813" s="28">
        <v>1</v>
      </c>
      <c r="E813" s="28" t="s">
        <v>70</v>
      </c>
      <c r="F813" s="96">
        <v>0</v>
      </c>
      <c r="G813" s="97">
        <f t="shared" si="695"/>
        <v>1</v>
      </c>
      <c r="H813" s="97">
        <v>3.8212200000000003</v>
      </c>
      <c r="I813" s="98">
        <v>119.27</v>
      </c>
      <c r="J813" s="97">
        <f t="shared" si="696"/>
        <v>3.8212200000000003</v>
      </c>
      <c r="K813" s="98">
        <f t="shared" si="697"/>
        <v>455.75690940000004</v>
      </c>
      <c r="L813" s="98">
        <v>533.24</v>
      </c>
      <c r="M813" s="98">
        <f t="shared" si="698"/>
        <v>533.24</v>
      </c>
      <c r="N813" s="98">
        <v>0</v>
      </c>
      <c r="O813" s="98">
        <f t="shared" si="699"/>
        <v>0</v>
      </c>
      <c r="P813" s="98">
        <f t="shared" si="700"/>
        <v>988.99690940000005</v>
      </c>
    </row>
    <row r="814" spans="1:16" ht="57" x14ac:dyDescent="0.2">
      <c r="A814" s="94">
        <f t="shared" si="701"/>
        <v>658</v>
      </c>
      <c r="B814" s="94"/>
      <c r="C814" s="59" t="s">
        <v>532</v>
      </c>
      <c r="D814" s="28">
        <v>14</v>
      </c>
      <c r="E814" s="28" t="s">
        <v>70</v>
      </c>
      <c r="F814" s="96">
        <v>0</v>
      </c>
      <c r="G814" s="97">
        <f t="shared" si="695"/>
        <v>14</v>
      </c>
      <c r="H814" s="97">
        <v>1.1481600000000001</v>
      </c>
      <c r="I814" s="98">
        <v>119.27</v>
      </c>
      <c r="J814" s="97">
        <f t="shared" si="696"/>
        <v>16.07424</v>
      </c>
      <c r="K814" s="98">
        <f t="shared" si="697"/>
        <v>1917.1746048</v>
      </c>
      <c r="L814" s="98">
        <v>110.14</v>
      </c>
      <c r="M814" s="98">
        <f t="shared" si="698"/>
        <v>1541.96</v>
      </c>
      <c r="N814" s="98">
        <v>0</v>
      </c>
      <c r="O814" s="98">
        <f t="shared" si="699"/>
        <v>0</v>
      </c>
      <c r="P814" s="98">
        <f t="shared" si="700"/>
        <v>3459.1346048</v>
      </c>
    </row>
    <row r="815" spans="1:16" ht="71.25" x14ac:dyDescent="0.2">
      <c r="A815" s="94">
        <f t="shared" si="701"/>
        <v>659</v>
      </c>
      <c r="B815" s="94"/>
      <c r="C815" s="59" t="s">
        <v>533</v>
      </c>
      <c r="D815" s="28">
        <v>4</v>
      </c>
      <c r="E815" s="28" t="s">
        <v>70</v>
      </c>
      <c r="F815" s="96">
        <v>0</v>
      </c>
      <c r="G815" s="97">
        <f t="shared" si="695"/>
        <v>4</v>
      </c>
      <c r="H815" s="97">
        <v>1.41414</v>
      </c>
      <c r="I815" s="98">
        <v>119.27</v>
      </c>
      <c r="J815" s="97">
        <f t="shared" si="696"/>
        <v>5.6565599999999998</v>
      </c>
      <c r="K815" s="98">
        <f t="shared" si="697"/>
        <v>674.65791119999994</v>
      </c>
      <c r="L815" s="98">
        <v>155.63999999999999</v>
      </c>
      <c r="M815" s="98">
        <f t="shared" si="698"/>
        <v>622.55999999999995</v>
      </c>
      <c r="N815" s="98">
        <v>0</v>
      </c>
      <c r="O815" s="98">
        <f t="shared" si="699"/>
        <v>0</v>
      </c>
      <c r="P815" s="98">
        <f t="shared" si="700"/>
        <v>1297.2179111999999</v>
      </c>
    </row>
    <row r="816" spans="1:16" ht="42.75" x14ac:dyDescent="0.2">
      <c r="A816" s="94">
        <f t="shared" si="701"/>
        <v>660</v>
      </c>
      <c r="B816" s="94"/>
      <c r="C816" s="59" t="s">
        <v>534</v>
      </c>
      <c r="D816" s="28">
        <v>5</v>
      </c>
      <c r="E816" s="28" t="s">
        <v>70</v>
      </c>
      <c r="F816" s="96">
        <v>0</v>
      </c>
      <c r="G816" s="97">
        <f t="shared" si="695"/>
        <v>5</v>
      </c>
      <c r="H816" s="97">
        <v>1.2690600000000001</v>
      </c>
      <c r="I816" s="98">
        <v>119.27</v>
      </c>
      <c r="J816" s="97">
        <f t="shared" si="696"/>
        <v>6.3452999999999999</v>
      </c>
      <c r="K816" s="98">
        <f t="shared" si="697"/>
        <v>756.80393099999992</v>
      </c>
      <c r="L816" s="98">
        <v>129.74</v>
      </c>
      <c r="M816" s="98">
        <f t="shared" si="698"/>
        <v>648.70000000000005</v>
      </c>
      <c r="N816" s="98">
        <v>0</v>
      </c>
      <c r="O816" s="98">
        <f t="shared" si="699"/>
        <v>0</v>
      </c>
      <c r="P816" s="98">
        <f t="shared" si="700"/>
        <v>1405.503931</v>
      </c>
    </row>
    <row r="817" spans="1:16" ht="42.75" x14ac:dyDescent="0.2">
      <c r="A817" s="94">
        <f t="shared" si="701"/>
        <v>661</v>
      </c>
      <c r="B817" s="94"/>
      <c r="C817" s="59" t="s">
        <v>535</v>
      </c>
      <c r="D817" s="28">
        <v>17</v>
      </c>
      <c r="E817" s="28" t="s">
        <v>70</v>
      </c>
      <c r="F817" s="96">
        <v>0</v>
      </c>
      <c r="G817" s="97">
        <f t="shared" si="695"/>
        <v>17</v>
      </c>
      <c r="H817" s="97">
        <v>1.2464400000000002</v>
      </c>
      <c r="I817" s="98">
        <v>119.27</v>
      </c>
      <c r="J817" s="97">
        <f t="shared" si="696"/>
        <v>21.189480000000003</v>
      </c>
      <c r="K817" s="98">
        <f t="shared" si="697"/>
        <v>2527.2692796000001</v>
      </c>
      <c r="L817" s="98">
        <v>119.95</v>
      </c>
      <c r="M817" s="98">
        <f t="shared" si="698"/>
        <v>2039.15</v>
      </c>
      <c r="N817" s="98">
        <v>0</v>
      </c>
      <c r="O817" s="98">
        <f t="shared" si="699"/>
        <v>0</v>
      </c>
      <c r="P817" s="98">
        <f t="shared" si="700"/>
        <v>4566.4192796000007</v>
      </c>
    </row>
    <row r="818" spans="1:16" ht="57" x14ac:dyDescent="0.2">
      <c r="A818" s="94">
        <f t="shared" si="701"/>
        <v>662</v>
      </c>
      <c r="B818" s="94"/>
      <c r="C818" s="59" t="s">
        <v>536</v>
      </c>
      <c r="D818" s="28">
        <v>10</v>
      </c>
      <c r="E818" s="28" t="s">
        <v>70</v>
      </c>
      <c r="F818" s="96">
        <v>0</v>
      </c>
      <c r="G818" s="97">
        <f t="shared" si="695"/>
        <v>10</v>
      </c>
      <c r="H818" s="97">
        <v>3.4561800000000003</v>
      </c>
      <c r="I818" s="98">
        <v>119.27</v>
      </c>
      <c r="J818" s="97">
        <f t="shared" si="696"/>
        <v>34.561800000000005</v>
      </c>
      <c r="K818" s="98">
        <f t="shared" si="697"/>
        <v>4122.1858860000002</v>
      </c>
      <c r="L818" s="98">
        <v>493.42</v>
      </c>
      <c r="M818" s="98">
        <f t="shared" si="698"/>
        <v>4934.2</v>
      </c>
      <c r="N818" s="98">
        <v>0</v>
      </c>
      <c r="O818" s="98">
        <f t="shared" si="699"/>
        <v>0</v>
      </c>
      <c r="P818" s="98">
        <f t="shared" si="700"/>
        <v>9056.385886</v>
      </c>
    </row>
    <row r="819" spans="1:16" ht="15" x14ac:dyDescent="0.2">
      <c r="A819" s="94" t="str">
        <f t="shared" si="701"/>
        <v/>
      </c>
      <c r="B819" s="94"/>
      <c r="C819" s="85" t="s">
        <v>129</v>
      </c>
      <c r="D819" s="28"/>
      <c r="E819" s="28"/>
      <c r="F819" s="96"/>
      <c r="G819" s="97"/>
      <c r="H819" s="97"/>
      <c r="I819" s="98"/>
      <c r="J819" s="97"/>
      <c r="K819" s="98"/>
      <c r="L819" s="98"/>
      <c r="M819" s="98"/>
      <c r="N819" s="98"/>
      <c r="O819" s="98"/>
      <c r="P819" s="98"/>
    </row>
    <row r="820" spans="1:16" x14ac:dyDescent="0.2">
      <c r="A820" s="94">
        <f t="shared" si="701"/>
        <v>663</v>
      </c>
      <c r="B820" s="94"/>
      <c r="C820" s="59" t="s">
        <v>537</v>
      </c>
      <c r="D820" s="28">
        <v>1</v>
      </c>
      <c r="E820" s="28" t="s">
        <v>70</v>
      </c>
      <c r="F820" s="96">
        <v>0</v>
      </c>
      <c r="G820" s="97">
        <f t="shared" ref="G820:G837" si="702">(F820*D820)+D820</f>
        <v>1</v>
      </c>
      <c r="H820" s="97">
        <v>0.62820879120879125</v>
      </c>
      <c r="I820" s="98">
        <v>119.27</v>
      </c>
      <c r="J820" s="97">
        <f t="shared" ref="J820:J837" si="703">H820*G820</f>
        <v>0.62820879120879125</v>
      </c>
      <c r="K820" s="98">
        <f t="shared" ref="K820:K837" si="704">I820*J820</f>
        <v>74.926462527472523</v>
      </c>
      <c r="L820" s="98">
        <v>26.5</v>
      </c>
      <c r="M820" s="98">
        <f t="shared" ref="M820:M837" si="705">L820*G820</f>
        <v>26.5</v>
      </c>
      <c r="N820" s="98">
        <v>0</v>
      </c>
      <c r="O820" s="98">
        <f t="shared" ref="O820:O837" si="706">N820*G820</f>
        <v>0</v>
      </c>
      <c r="P820" s="98">
        <f t="shared" ref="P820:P837" si="707">IF(D820="","",(K820+M820+O820))</f>
        <v>101.42646252747252</v>
      </c>
    </row>
    <row r="821" spans="1:16" x14ac:dyDescent="0.2">
      <c r="A821" s="94">
        <f t="shared" si="701"/>
        <v>664</v>
      </c>
      <c r="B821" s="94"/>
      <c r="C821" s="59" t="s">
        <v>538</v>
      </c>
      <c r="D821" s="28">
        <v>4</v>
      </c>
      <c r="E821" s="28" t="s">
        <v>70</v>
      </c>
      <c r="F821" s="96">
        <v>0</v>
      </c>
      <c r="G821" s="97">
        <f t="shared" si="702"/>
        <v>4</v>
      </c>
      <c r="H821" s="97">
        <v>0.52315384615384619</v>
      </c>
      <c r="I821" s="98">
        <v>119.27</v>
      </c>
      <c r="J821" s="97">
        <f t="shared" si="703"/>
        <v>2.0926153846153848</v>
      </c>
      <c r="K821" s="98">
        <f t="shared" si="704"/>
        <v>249.58623692307694</v>
      </c>
      <c r="L821" s="98">
        <v>16.940000000000001</v>
      </c>
      <c r="M821" s="98">
        <f t="shared" si="705"/>
        <v>67.760000000000005</v>
      </c>
      <c r="N821" s="98">
        <v>0</v>
      </c>
      <c r="O821" s="98">
        <f t="shared" si="706"/>
        <v>0</v>
      </c>
      <c r="P821" s="98">
        <f t="shared" si="707"/>
        <v>317.34623692307696</v>
      </c>
    </row>
    <row r="822" spans="1:16" x14ac:dyDescent="0.2">
      <c r="A822" s="94">
        <f t="shared" si="701"/>
        <v>665</v>
      </c>
      <c r="B822" s="94"/>
      <c r="C822" s="59" t="s">
        <v>539</v>
      </c>
      <c r="D822" s="28">
        <v>41</v>
      </c>
      <c r="E822" s="28" t="s">
        <v>70</v>
      </c>
      <c r="F822" s="96">
        <v>0</v>
      </c>
      <c r="G822" s="97">
        <f t="shared" si="702"/>
        <v>41</v>
      </c>
      <c r="H822" s="97">
        <v>0.5930439560439561</v>
      </c>
      <c r="I822" s="98">
        <v>119.27</v>
      </c>
      <c r="J822" s="97">
        <f t="shared" si="703"/>
        <v>24.314802197802202</v>
      </c>
      <c r="K822" s="98">
        <f t="shared" si="704"/>
        <v>2900.0264581318684</v>
      </c>
      <c r="L822" s="98">
        <v>23.3</v>
      </c>
      <c r="M822" s="98">
        <f t="shared" si="705"/>
        <v>955.30000000000007</v>
      </c>
      <c r="N822" s="98">
        <v>0</v>
      </c>
      <c r="O822" s="98">
        <f t="shared" si="706"/>
        <v>0</v>
      </c>
      <c r="P822" s="98">
        <f t="shared" si="707"/>
        <v>3855.3264581318685</v>
      </c>
    </row>
    <row r="823" spans="1:16" x14ac:dyDescent="0.2">
      <c r="A823" s="94">
        <f t="shared" si="701"/>
        <v>666</v>
      </c>
      <c r="B823" s="94"/>
      <c r="C823" s="59" t="s">
        <v>540</v>
      </c>
      <c r="D823" s="28">
        <v>14</v>
      </c>
      <c r="E823" s="28" t="s">
        <v>70</v>
      </c>
      <c r="F823" s="96">
        <v>0</v>
      </c>
      <c r="G823" s="97">
        <f t="shared" si="702"/>
        <v>14</v>
      </c>
      <c r="H823" s="97">
        <v>0.51150549450549454</v>
      </c>
      <c r="I823" s="98">
        <v>119.27</v>
      </c>
      <c r="J823" s="97">
        <f t="shared" si="703"/>
        <v>7.1610769230769238</v>
      </c>
      <c r="K823" s="98">
        <f t="shared" si="704"/>
        <v>854.10164461538466</v>
      </c>
      <c r="L823" s="98">
        <v>15.88</v>
      </c>
      <c r="M823" s="98">
        <f t="shared" si="705"/>
        <v>222.32000000000002</v>
      </c>
      <c r="N823" s="98">
        <v>0</v>
      </c>
      <c r="O823" s="98">
        <f t="shared" si="706"/>
        <v>0</v>
      </c>
      <c r="P823" s="98">
        <f t="shared" si="707"/>
        <v>1076.4216446153846</v>
      </c>
    </row>
    <row r="824" spans="1:16" x14ac:dyDescent="0.2">
      <c r="A824" s="94">
        <f t="shared" si="701"/>
        <v>667</v>
      </c>
      <c r="B824" s="94"/>
      <c r="C824" s="59" t="s">
        <v>541</v>
      </c>
      <c r="D824" s="28">
        <v>3</v>
      </c>
      <c r="E824" s="28" t="s">
        <v>70</v>
      </c>
      <c r="F824" s="96">
        <v>0</v>
      </c>
      <c r="G824" s="97">
        <f t="shared" si="702"/>
        <v>3</v>
      </c>
      <c r="H824" s="97">
        <v>0.51820879120879115</v>
      </c>
      <c r="I824" s="98">
        <v>119.27</v>
      </c>
      <c r="J824" s="97">
        <f t="shared" si="703"/>
        <v>1.5546263736263735</v>
      </c>
      <c r="K824" s="98">
        <f t="shared" si="704"/>
        <v>185.42028758241756</v>
      </c>
      <c r="L824" s="98">
        <v>16.489999999999998</v>
      </c>
      <c r="M824" s="98">
        <f t="shared" si="705"/>
        <v>49.47</v>
      </c>
      <c r="N824" s="98">
        <v>0</v>
      </c>
      <c r="O824" s="98">
        <f t="shared" si="706"/>
        <v>0</v>
      </c>
      <c r="P824" s="98">
        <f t="shared" si="707"/>
        <v>234.89028758241756</v>
      </c>
    </row>
    <row r="825" spans="1:16" x14ac:dyDescent="0.2">
      <c r="A825" s="94">
        <f t="shared" si="701"/>
        <v>668</v>
      </c>
      <c r="B825" s="94"/>
      <c r="C825" s="59" t="s">
        <v>542</v>
      </c>
      <c r="D825" s="28">
        <v>3</v>
      </c>
      <c r="E825" s="28" t="s">
        <v>70</v>
      </c>
      <c r="F825" s="96">
        <v>0</v>
      </c>
      <c r="G825" s="97">
        <f t="shared" si="702"/>
        <v>3</v>
      </c>
      <c r="H825" s="97">
        <v>0.82787912087912097</v>
      </c>
      <c r="I825" s="98">
        <v>119.27</v>
      </c>
      <c r="J825" s="97">
        <f t="shared" si="703"/>
        <v>2.4836373626373627</v>
      </c>
      <c r="K825" s="98">
        <f t="shared" si="704"/>
        <v>296.22342824175826</v>
      </c>
      <c r="L825" s="98">
        <v>44.67</v>
      </c>
      <c r="M825" s="98">
        <f t="shared" si="705"/>
        <v>134.01</v>
      </c>
      <c r="N825" s="98">
        <v>0</v>
      </c>
      <c r="O825" s="98">
        <f t="shared" si="706"/>
        <v>0</v>
      </c>
      <c r="P825" s="98">
        <f t="shared" si="707"/>
        <v>430.23342824175825</v>
      </c>
    </row>
    <row r="826" spans="1:16" x14ac:dyDescent="0.2">
      <c r="A826" s="94">
        <f t="shared" si="701"/>
        <v>669</v>
      </c>
      <c r="B826" s="94"/>
      <c r="C826" s="59" t="s">
        <v>543</v>
      </c>
      <c r="D826" s="28">
        <v>1</v>
      </c>
      <c r="E826" s="28" t="s">
        <v>70</v>
      </c>
      <c r="F826" s="96">
        <v>0</v>
      </c>
      <c r="G826" s="97">
        <f t="shared" si="702"/>
        <v>1</v>
      </c>
      <c r="H826" s="97">
        <v>0.96051648351648367</v>
      </c>
      <c r="I826" s="98">
        <v>119.27</v>
      </c>
      <c r="J826" s="97">
        <f t="shared" si="703"/>
        <v>0.96051648351648367</v>
      </c>
      <c r="K826" s="98">
        <f t="shared" si="704"/>
        <v>114.560800989011</v>
      </c>
      <c r="L826" s="98">
        <v>56.74</v>
      </c>
      <c r="M826" s="98">
        <f t="shared" si="705"/>
        <v>56.74</v>
      </c>
      <c r="N826" s="98">
        <v>0</v>
      </c>
      <c r="O826" s="98">
        <f t="shared" si="706"/>
        <v>0</v>
      </c>
      <c r="P826" s="98">
        <f t="shared" si="707"/>
        <v>171.30080098901101</v>
      </c>
    </row>
    <row r="827" spans="1:16" x14ac:dyDescent="0.2">
      <c r="A827" s="94">
        <f t="shared" si="701"/>
        <v>670</v>
      </c>
      <c r="B827" s="94"/>
      <c r="C827" s="59" t="s">
        <v>544</v>
      </c>
      <c r="D827" s="28">
        <v>31</v>
      </c>
      <c r="E827" s="28" t="s">
        <v>70</v>
      </c>
      <c r="F827" s="96">
        <v>0</v>
      </c>
      <c r="G827" s="97">
        <f t="shared" si="702"/>
        <v>31</v>
      </c>
      <c r="H827" s="97">
        <v>0.72315384615384626</v>
      </c>
      <c r="I827" s="98">
        <v>119.27</v>
      </c>
      <c r="J827" s="97">
        <f t="shared" si="703"/>
        <v>22.417769230769235</v>
      </c>
      <c r="K827" s="98">
        <f t="shared" si="704"/>
        <v>2673.7673361538464</v>
      </c>
      <c r="L827" s="98">
        <v>35.14</v>
      </c>
      <c r="M827" s="98">
        <f t="shared" si="705"/>
        <v>1089.3399999999999</v>
      </c>
      <c r="N827" s="98">
        <v>0</v>
      </c>
      <c r="O827" s="98">
        <f t="shared" si="706"/>
        <v>0</v>
      </c>
      <c r="P827" s="98">
        <f t="shared" si="707"/>
        <v>3763.1073361538465</v>
      </c>
    </row>
    <row r="828" spans="1:16" x14ac:dyDescent="0.2">
      <c r="A828" s="94">
        <f t="shared" si="701"/>
        <v>671</v>
      </c>
      <c r="B828" s="94"/>
      <c r="C828" s="59" t="s">
        <v>545</v>
      </c>
      <c r="D828" s="28">
        <v>8</v>
      </c>
      <c r="E828" s="28" t="s">
        <v>70</v>
      </c>
      <c r="F828" s="96">
        <v>0</v>
      </c>
      <c r="G828" s="97">
        <f t="shared" si="702"/>
        <v>8</v>
      </c>
      <c r="H828" s="97">
        <v>0.39172527472527474</v>
      </c>
      <c r="I828" s="98">
        <v>119.27</v>
      </c>
      <c r="J828" s="97">
        <f t="shared" si="703"/>
        <v>3.1338021978021979</v>
      </c>
      <c r="K828" s="98">
        <f t="shared" si="704"/>
        <v>373.76858813186811</v>
      </c>
      <c r="L828" s="98">
        <v>4.9800000000000004</v>
      </c>
      <c r="M828" s="98">
        <f t="shared" si="705"/>
        <v>39.840000000000003</v>
      </c>
      <c r="N828" s="98">
        <v>0</v>
      </c>
      <c r="O828" s="98">
        <f t="shared" si="706"/>
        <v>0</v>
      </c>
      <c r="P828" s="98">
        <f t="shared" si="707"/>
        <v>413.60858813186815</v>
      </c>
    </row>
    <row r="829" spans="1:16" x14ac:dyDescent="0.2">
      <c r="A829" s="94">
        <f t="shared" si="701"/>
        <v>672</v>
      </c>
      <c r="B829" s="94"/>
      <c r="C829" s="59" t="s">
        <v>546</v>
      </c>
      <c r="D829" s="28">
        <v>1</v>
      </c>
      <c r="E829" s="28" t="s">
        <v>70</v>
      </c>
      <c r="F829" s="96">
        <v>0</v>
      </c>
      <c r="G829" s="97">
        <f t="shared" si="702"/>
        <v>1</v>
      </c>
      <c r="H829" s="97">
        <v>1.341175824175824</v>
      </c>
      <c r="I829" s="98">
        <v>119.27</v>
      </c>
      <c r="J829" s="97">
        <f t="shared" si="703"/>
        <v>1.341175824175824</v>
      </c>
      <c r="K829" s="98">
        <f t="shared" si="704"/>
        <v>159.96204054945053</v>
      </c>
      <c r="L829" s="98">
        <v>91.38</v>
      </c>
      <c r="M829" s="98">
        <f t="shared" si="705"/>
        <v>91.38</v>
      </c>
      <c r="N829" s="98">
        <v>0</v>
      </c>
      <c r="O829" s="98">
        <f t="shared" si="706"/>
        <v>0</v>
      </c>
      <c r="P829" s="98">
        <f t="shared" si="707"/>
        <v>251.34204054945053</v>
      </c>
    </row>
    <row r="830" spans="1:16" x14ac:dyDescent="0.2">
      <c r="A830" s="94">
        <f t="shared" si="701"/>
        <v>673</v>
      </c>
      <c r="B830" s="94"/>
      <c r="C830" s="59" t="s">
        <v>547</v>
      </c>
      <c r="D830" s="28">
        <v>8</v>
      </c>
      <c r="E830" s="28" t="s">
        <v>70</v>
      </c>
      <c r="F830" s="96">
        <v>0</v>
      </c>
      <c r="G830" s="97">
        <f t="shared" si="702"/>
        <v>8</v>
      </c>
      <c r="H830" s="97">
        <v>1.2864505494505496</v>
      </c>
      <c r="I830" s="98">
        <v>119.27</v>
      </c>
      <c r="J830" s="97">
        <f t="shared" si="703"/>
        <v>10.291604395604397</v>
      </c>
      <c r="K830" s="98">
        <f t="shared" si="704"/>
        <v>1227.4796562637364</v>
      </c>
      <c r="L830" s="98">
        <v>86.4</v>
      </c>
      <c r="M830" s="98">
        <f t="shared" si="705"/>
        <v>691.2</v>
      </c>
      <c r="N830" s="98">
        <v>0</v>
      </c>
      <c r="O830" s="98">
        <f t="shared" si="706"/>
        <v>0</v>
      </c>
      <c r="P830" s="98">
        <f t="shared" si="707"/>
        <v>1918.6796562637364</v>
      </c>
    </row>
    <row r="831" spans="1:16" x14ac:dyDescent="0.2">
      <c r="A831" s="94">
        <f t="shared" si="701"/>
        <v>674</v>
      </c>
      <c r="B831" s="94"/>
      <c r="C831" s="59" t="s">
        <v>548</v>
      </c>
      <c r="D831" s="28">
        <v>7</v>
      </c>
      <c r="E831" s="28" t="s">
        <v>70</v>
      </c>
      <c r="F831" s="96">
        <v>0</v>
      </c>
      <c r="G831" s="97">
        <f t="shared" si="702"/>
        <v>7</v>
      </c>
      <c r="H831" s="97">
        <v>0.61150549450549452</v>
      </c>
      <c r="I831" s="98">
        <v>119.27</v>
      </c>
      <c r="J831" s="97">
        <f t="shared" si="703"/>
        <v>4.2805384615384616</v>
      </c>
      <c r="K831" s="98">
        <f t="shared" si="704"/>
        <v>510.5398223076923</v>
      </c>
      <c r="L831" s="98">
        <v>24.98</v>
      </c>
      <c r="M831" s="98">
        <f t="shared" si="705"/>
        <v>174.86</v>
      </c>
      <c r="N831" s="98">
        <v>0</v>
      </c>
      <c r="O831" s="98">
        <f t="shared" si="706"/>
        <v>0</v>
      </c>
      <c r="P831" s="98">
        <f t="shared" si="707"/>
        <v>685.39982230769238</v>
      </c>
    </row>
    <row r="832" spans="1:16" x14ac:dyDescent="0.2">
      <c r="A832" s="94">
        <f t="shared" si="701"/>
        <v>675</v>
      </c>
      <c r="B832" s="94"/>
      <c r="C832" s="59" t="s">
        <v>549</v>
      </c>
      <c r="D832" s="28">
        <v>1</v>
      </c>
      <c r="E832" s="28" t="s">
        <v>70</v>
      </c>
      <c r="F832" s="96">
        <v>0</v>
      </c>
      <c r="G832" s="97">
        <f t="shared" si="702"/>
        <v>1</v>
      </c>
      <c r="H832" s="97">
        <v>0.63359340659340657</v>
      </c>
      <c r="I832" s="98">
        <v>119.27</v>
      </c>
      <c r="J832" s="97">
        <f t="shared" si="703"/>
        <v>0.63359340659340657</v>
      </c>
      <c r="K832" s="98">
        <f t="shared" si="704"/>
        <v>75.568685604395597</v>
      </c>
      <c r="L832" s="98">
        <v>26.99</v>
      </c>
      <c r="M832" s="98">
        <f t="shared" si="705"/>
        <v>26.99</v>
      </c>
      <c r="N832" s="98">
        <v>0</v>
      </c>
      <c r="O832" s="98">
        <f t="shared" si="706"/>
        <v>0</v>
      </c>
      <c r="P832" s="98">
        <f t="shared" si="707"/>
        <v>102.55868560439559</v>
      </c>
    </row>
    <row r="833" spans="1:16" x14ac:dyDescent="0.2">
      <c r="A833" s="94">
        <f t="shared" si="701"/>
        <v>676</v>
      </c>
      <c r="B833" s="94"/>
      <c r="C833" s="59" t="s">
        <v>550</v>
      </c>
      <c r="D833" s="28">
        <v>1</v>
      </c>
      <c r="E833" s="28" t="s">
        <v>70</v>
      </c>
      <c r="F833" s="96">
        <v>0</v>
      </c>
      <c r="G833" s="97">
        <f t="shared" si="702"/>
        <v>1</v>
      </c>
      <c r="H833" s="97">
        <v>0.63359340659340657</v>
      </c>
      <c r="I833" s="98">
        <v>119.27</v>
      </c>
      <c r="J833" s="97">
        <f t="shared" si="703"/>
        <v>0.63359340659340657</v>
      </c>
      <c r="K833" s="98">
        <f t="shared" si="704"/>
        <v>75.568685604395597</v>
      </c>
      <c r="L833" s="98">
        <v>26.99</v>
      </c>
      <c r="M833" s="98">
        <f t="shared" si="705"/>
        <v>26.99</v>
      </c>
      <c r="N833" s="98">
        <v>0</v>
      </c>
      <c r="O833" s="98">
        <f t="shared" si="706"/>
        <v>0</v>
      </c>
      <c r="P833" s="98">
        <f t="shared" si="707"/>
        <v>102.55868560439559</v>
      </c>
    </row>
    <row r="834" spans="1:16" x14ac:dyDescent="0.2">
      <c r="A834" s="94">
        <f t="shared" si="701"/>
        <v>677</v>
      </c>
      <c r="B834" s="94"/>
      <c r="C834" s="59" t="s">
        <v>551</v>
      </c>
      <c r="D834" s="28">
        <v>1</v>
      </c>
      <c r="E834" s="28" t="s">
        <v>70</v>
      </c>
      <c r="F834" s="96">
        <v>0</v>
      </c>
      <c r="G834" s="97">
        <f t="shared" si="702"/>
        <v>1</v>
      </c>
      <c r="H834" s="97">
        <v>0.63359340659340657</v>
      </c>
      <c r="I834" s="98">
        <v>119.27</v>
      </c>
      <c r="J834" s="97">
        <f t="shared" si="703"/>
        <v>0.63359340659340657</v>
      </c>
      <c r="K834" s="98">
        <f t="shared" si="704"/>
        <v>75.568685604395597</v>
      </c>
      <c r="L834" s="98">
        <v>26.99</v>
      </c>
      <c r="M834" s="98">
        <f t="shared" si="705"/>
        <v>26.99</v>
      </c>
      <c r="N834" s="98">
        <v>0</v>
      </c>
      <c r="O834" s="98">
        <f t="shared" si="706"/>
        <v>0</v>
      </c>
      <c r="P834" s="98">
        <f t="shared" si="707"/>
        <v>102.55868560439559</v>
      </c>
    </row>
    <row r="835" spans="1:16" x14ac:dyDescent="0.2">
      <c r="A835" s="94">
        <f t="shared" si="701"/>
        <v>678</v>
      </c>
      <c r="B835" s="94"/>
      <c r="C835" s="59" t="s">
        <v>552</v>
      </c>
      <c r="D835" s="28">
        <v>2</v>
      </c>
      <c r="E835" s="28" t="s">
        <v>70</v>
      </c>
      <c r="F835" s="96">
        <v>0</v>
      </c>
      <c r="G835" s="97">
        <f t="shared" si="702"/>
        <v>2</v>
      </c>
      <c r="H835" s="97">
        <v>0.88612087912087922</v>
      </c>
      <c r="I835" s="98">
        <v>119.27</v>
      </c>
      <c r="J835" s="97">
        <f t="shared" si="703"/>
        <v>1.7722417582417584</v>
      </c>
      <c r="K835" s="98">
        <f t="shared" si="704"/>
        <v>211.37527450549453</v>
      </c>
      <c r="L835" s="98">
        <v>49.97</v>
      </c>
      <c r="M835" s="98">
        <f t="shared" si="705"/>
        <v>99.94</v>
      </c>
      <c r="N835" s="98">
        <v>0</v>
      </c>
      <c r="O835" s="98">
        <f t="shared" si="706"/>
        <v>0</v>
      </c>
      <c r="P835" s="98">
        <f t="shared" si="707"/>
        <v>311.31527450549453</v>
      </c>
    </row>
    <row r="836" spans="1:16" ht="28.5" x14ac:dyDescent="0.2">
      <c r="A836" s="94">
        <f t="shared" si="701"/>
        <v>679</v>
      </c>
      <c r="B836" s="94"/>
      <c r="C836" s="59" t="s">
        <v>553</v>
      </c>
      <c r="D836" s="28">
        <v>2</v>
      </c>
      <c r="E836" s="28" t="s">
        <v>70</v>
      </c>
      <c r="F836" s="96">
        <v>0</v>
      </c>
      <c r="G836" s="97">
        <f t="shared" si="702"/>
        <v>2</v>
      </c>
      <c r="H836" s="97">
        <v>1.8373296703296702</v>
      </c>
      <c r="I836" s="98">
        <v>119.27</v>
      </c>
      <c r="J836" s="97">
        <f t="shared" si="703"/>
        <v>3.6746593406593404</v>
      </c>
      <c r="K836" s="98">
        <f t="shared" si="704"/>
        <v>438.27661956043954</v>
      </c>
      <c r="L836" s="98">
        <v>136.53</v>
      </c>
      <c r="M836" s="98">
        <f t="shared" si="705"/>
        <v>273.06</v>
      </c>
      <c r="N836" s="98">
        <v>0</v>
      </c>
      <c r="O836" s="98">
        <f t="shared" si="706"/>
        <v>0</v>
      </c>
      <c r="P836" s="98">
        <f t="shared" si="707"/>
        <v>711.33661956043954</v>
      </c>
    </row>
    <row r="837" spans="1:16" ht="28.5" x14ac:dyDescent="0.2">
      <c r="A837" s="94">
        <f t="shared" si="701"/>
        <v>680</v>
      </c>
      <c r="B837" s="94"/>
      <c r="C837" s="59" t="s">
        <v>554</v>
      </c>
      <c r="D837" s="28">
        <v>1</v>
      </c>
      <c r="E837" s="28" t="s">
        <v>70</v>
      </c>
      <c r="F837" s="96">
        <v>0</v>
      </c>
      <c r="G837" s="97">
        <f t="shared" si="702"/>
        <v>1</v>
      </c>
      <c r="H837" s="97">
        <v>3.4780000000000002</v>
      </c>
      <c r="I837" s="98">
        <v>119.27</v>
      </c>
      <c r="J837" s="97">
        <f t="shared" si="703"/>
        <v>3.4780000000000002</v>
      </c>
      <c r="K837" s="98">
        <f t="shared" si="704"/>
        <v>414.82105999999999</v>
      </c>
      <c r="L837" s="98">
        <v>698.93</v>
      </c>
      <c r="M837" s="98">
        <f t="shared" si="705"/>
        <v>698.93</v>
      </c>
      <c r="N837" s="98">
        <v>0</v>
      </c>
      <c r="O837" s="98">
        <f t="shared" si="706"/>
        <v>0</v>
      </c>
      <c r="P837" s="98">
        <f t="shared" si="707"/>
        <v>1113.7510600000001</v>
      </c>
    </row>
    <row r="838" spans="1:16" ht="15" x14ac:dyDescent="0.2">
      <c r="A838" s="94" t="str">
        <f t="shared" si="701"/>
        <v/>
      </c>
      <c r="B838" s="94"/>
      <c r="C838" s="85" t="s">
        <v>504</v>
      </c>
      <c r="D838" s="28"/>
      <c r="E838" s="28"/>
      <c r="F838" s="96"/>
      <c r="G838" s="97"/>
      <c r="H838" s="97"/>
      <c r="I838" s="98"/>
      <c r="J838" s="97"/>
      <c r="K838" s="98"/>
      <c r="L838" s="98"/>
      <c r="M838" s="98"/>
      <c r="N838" s="98"/>
      <c r="O838" s="98"/>
      <c r="P838" s="98"/>
    </row>
    <row r="839" spans="1:16" x14ac:dyDescent="0.2">
      <c r="A839" s="94">
        <f t="shared" si="701"/>
        <v>681</v>
      </c>
      <c r="B839" s="94"/>
      <c r="C839" s="59" t="s">
        <v>555</v>
      </c>
      <c r="D839" s="28">
        <v>24</v>
      </c>
      <c r="E839" s="28" t="s">
        <v>70</v>
      </c>
      <c r="F839" s="96">
        <v>0</v>
      </c>
      <c r="G839" s="97">
        <f t="shared" ref="G839" si="708">(F839*D839)+D839</f>
        <v>24</v>
      </c>
      <c r="H839" s="97">
        <v>1.5189999999999999</v>
      </c>
      <c r="I839" s="98">
        <v>119.27</v>
      </c>
      <c r="J839" s="97">
        <f t="shared" ref="J839" si="709">H839*G839</f>
        <v>36.455999999999996</v>
      </c>
      <c r="K839" s="98">
        <f t="shared" ref="K839" si="710">I839*J839</f>
        <v>4348.1071199999997</v>
      </c>
      <c r="L839" s="98">
        <v>85.41</v>
      </c>
      <c r="M839" s="98">
        <f t="shared" ref="M839" si="711">L839*G839</f>
        <v>2049.84</v>
      </c>
      <c r="N839" s="98">
        <v>0</v>
      </c>
      <c r="O839" s="98">
        <f t="shared" ref="O839" si="712">N839*G839</f>
        <v>0</v>
      </c>
      <c r="P839" s="98">
        <f t="shared" ref="P839" si="713">IF(D839="","",(K839+M839+O839))</f>
        <v>6397.9471199999998</v>
      </c>
    </row>
    <row r="840" spans="1:16" ht="15" x14ac:dyDescent="0.2">
      <c r="A840" s="94" t="str">
        <f t="shared" si="701"/>
        <v/>
      </c>
      <c r="B840" s="94"/>
      <c r="C840" s="85" t="s">
        <v>130</v>
      </c>
      <c r="D840" s="28"/>
      <c r="E840" s="28"/>
      <c r="F840" s="96"/>
      <c r="G840" s="97"/>
      <c r="H840" s="97"/>
      <c r="I840" s="98"/>
      <c r="J840" s="97"/>
      <c r="K840" s="98"/>
      <c r="L840" s="98"/>
      <c r="M840" s="98"/>
      <c r="N840" s="98"/>
      <c r="O840" s="98"/>
      <c r="P840" s="98"/>
    </row>
    <row r="841" spans="1:16" ht="71.25" x14ac:dyDescent="0.2">
      <c r="A841" s="94">
        <f t="shared" si="701"/>
        <v>682</v>
      </c>
      <c r="B841" s="94"/>
      <c r="C841" s="59" t="s">
        <v>556</v>
      </c>
      <c r="D841" s="28">
        <v>1</v>
      </c>
      <c r="E841" s="28" t="s">
        <v>70</v>
      </c>
      <c r="F841" s="96">
        <v>0</v>
      </c>
      <c r="G841" s="97">
        <f t="shared" ref="G841:G842" si="714">(F841*D841)+D841</f>
        <v>1</v>
      </c>
      <c r="H841" s="97">
        <v>7.5490000000000004</v>
      </c>
      <c r="I841" s="98">
        <v>119.27</v>
      </c>
      <c r="J841" s="97">
        <f t="shared" ref="J841:J842" si="715">H841*G841</f>
        <v>7.5490000000000004</v>
      </c>
      <c r="K841" s="98">
        <f t="shared" ref="K841:K842" si="716">I841*J841</f>
        <v>900.36923000000002</v>
      </c>
      <c r="L841" s="98">
        <v>1176.99</v>
      </c>
      <c r="M841" s="98">
        <f t="shared" ref="M841:M842" si="717">L841*G841</f>
        <v>1176.99</v>
      </c>
      <c r="N841" s="98">
        <v>0</v>
      </c>
      <c r="O841" s="98">
        <f t="shared" ref="O841:O842" si="718">N841*G841</f>
        <v>0</v>
      </c>
      <c r="P841" s="98">
        <f t="shared" ref="P841:P842" si="719">IF(D841="","",(K841+M841+O841))</f>
        <v>2077.35923</v>
      </c>
    </row>
    <row r="842" spans="1:16" ht="85.5" x14ac:dyDescent="0.2">
      <c r="A842" s="94">
        <f t="shared" si="701"/>
        <v>683</v>
      </c>
      <c r="B842" s="94"/>
      <c r="C842" s="59" t="s">
        <v>557</v>
      </c>
      <c r="D842" s="28">
        <v>1</v>
      </c>
      <c r="E842" s="28" t="s">
        <v>70</v>
      </c>
      <c r="F842" s="96">
        <v>0</v>
      </c>
      <c r="G842" s="97">
        <f t="shared" si="714"/>
        <v>1</v>
      </c>
      <c r="H842" s="97">
        <v>9.8569999999999993</v>
      </c>
      <c r="I842" s="98">
        <v>119.27</v>
      </c>
      <c r="J842" s="97">
        <f t="shared" si="715"/>
        <v>9.8569999999999993</v>
      </c>
      <c r="K842" s="98">
        <f t="shared" si="716"/>
        <v>1175.6443899999999</v>
      </c>
      <c r="L842" s="98">
        <v>2089.37</v>
      </c>
      <c r="M842" s="98">
        <f t="shared" si="717"/>
        <v>2089.37</v>
      </c>
      <c r="N842" s="98">
        <v>0</v>
      </c>
      <c r="O842" s="98">
        <f t="shared" si="718"/>
        <v>0</v>
      </c>
      <c r="P842" s="98">
        <f t="shared" si="719"/>
        <v>3265.0143899999998</v>
      </c>
    </row>
    <row r="843" spans="1:16" ht="15" x14ac:dyDescent="0.2">
      <c r="A843" s="94" t="str">
        <f t="shared" si="701"/>
        <v/>
      </c>
      <c r="B843" s="94"/>
      <c r="C843" s="85" t="s">
        <v>558</v>
      </c>
      <c r="D843" s="28"/>
      <c r="E843" s="28"/>
      <c r="F843" s="96"/>
      <c r="G843" s="97"/>
      <c r="H843" s="97"/>
      <c r="I843" s="98"/>
      <c r="J843" s="97"/>
      <c r="K843" s="98"/>
      <c r="L843" s="98"/>
      <c r="M843" s="98"/>
      <c r="N843" s="98"/>
      <c r="O843" s="98"/>
      <c r="P843" s="98"/>
    </row>
    <row r="844" spans="1:16" x14ac:dyDescent="0.2">
      <c r="A844" s="94">
        <f t="shared" si="701"/>
        <v>684</v>
      </c>
      <c r="B844" s="94"/>
      <c r="C844" s="59" t="s">
        <v>559</v>
      </c>
      <c r="D844" s="28">
        <v>41</v>
      </c>
      <c r="E844" s="28" t="s">
        <v>70</v>
      </c>
      <c r="F844" s="96">
        <v>0</v>
      </c>
      <c r="G844" s="97">
        <f t="shared" ref="G844:G851" si="720">(F844*D844)+D844</f>
        <v>41</v>
      </c>
      <c r="H844" s="97">
        <v>0.45800000000000002</v>
      </c>
      <c r="I844" s="98">
        <v>119.27</v>
      </c>
      <c r="J844" s="97">
        <f t="shared" ref="J844:J851" si="721">H844*G844</f>
        <v>18.778000000000002</v>
      </c>
      <c r="K844" s="98">
        <f t="shared" ref="K844:K851" si="722">I844*J844</f>
        <v>2239.6520600000003</v>
      </c>
      <c r="L844" s="98">
        <v>24.28</v>
      </c>
      <c r="M844" s="98">
        <f t="shared" ref="M844:M851" si="723">L844*G844</f>
        <v>995.48</v>
      </c>
      <c r="N844" s="98">
        <v>0</v>
      </c>
      <c r="O844" s="98">
        <f t="shared" ref="O844:O851" si="724">N844*G844</f>
        <v>0</v>
      </c>
      <c r="P844" s="98">
        <f t="shared" ref="P844:P851" si="725">IF(D844="","",(K844+M844+O844))</f>
        <v>3235.1320600000004</v>
      </c>
    </row>
    <row r="845" spans="1:16" x14ac:dyDescent="0.2">
      <c r="A845" s="94">
        <f t="shared" si="701"/>
        <v>685</v>
      </c>
      <c r="B845" s="94"/>
      <c r="C845" s="59" t="s">
        <v>560</v>
      </c>
      <c r="D845" s="28">
        <v>1</v>
      </c>
      <c r="E845" s="28" t="s">
        <v>70</v>
      </c>
      <c r="F845" s="96">
        <v>0</v>
      </c>
      <c r="G845" s="97">
        <f t="shared" si="720"/>
        <v>1</v>
      </c>
      <c r="H845" s="97">
        <v>0.61199999999999999</v>
      </c>
      <c r="I845" s="98">
        <v>119.27</v>
      </c>
      <c r="J845" s="97">
        <f t="shared" si="721"/>
        <v>0.61199999999999999</v>
      </c>
      <c r="K845" s="98">
        <f t="shared" si="722"/>
        <v>72.99324</v>
      </c>
      <c r="L845" s="98">
        <v>45.72</v>
      </c>
      <c r="M845" s="98">
        <f t="shared" si="723"/>
        <v>45.72</v>
      </c>
      <c r="N845" s="98">
        <v>0</v>
      </c>
      <c r="O845" s="98">
        <f t="shared" si="724"/>
        <v>0</v>
      </c>
      <c r="P845" s="98">
        <f t="shared" si="725"/>
        <v>118.71324</v>
      </c>
    </row>
    <row r="846" spans="1:16" x14ac:dyDescent="0.2">
      <c r="A846" s="94">
        <f t="shared" si="701"/>
        <v>686</v>
      </c>
      <c r="B846" s="94"/>
      <c r="C846" s="59" t="s">
        <v>561</v>
      </c>
      <c r="D846" s="28">
        <v>2</v>
      </c>
      <c r="E846" s="28" t="s">
        <v>70</v>
      </c>
      <c r="F846" s="96">
        <v>0</v>
      </c>
      <c r="G846" s="97">
        <f t="shared" si="720"/>
        <v>2</v>
      </c>
      <c r="H846" s="97">
        <v>0.496</v>
      </c>
      <c r="I846" s="98">
        <v>119.27</v>
      </c>
      <c r="J846" s="97">
        <f t="shared" si="721"/>
        <v>0.99199999999999999</v>
      </c>
      <c r="K846" s="98">
        <f t="shared" si="722"/>
        <v>118.31583999999999</v>
      </c>
      <c r="L846" s="98">
        <v>29.78</v>
      </c>
      <c r="M846" s="98">
        <f t="shared" si="723"/>
        <v>59.56</v>
      </c>
      <c r="N846" s="98">
        <v>0</v>
      </c>
      <c r="O846" s="98">
        <f t="shared" si="724"/>
        <v>0</v>
      </c>
      <c r="P846" s="98">
        <f t="shared" si="725"/>
        <v>177.87583999999998</v>
      </c>
    </row>
    <row r="847" spans="1:16" x14ac:dyDescent="0.2">
      <c r="A847" s="94">
        <f t="shared" si="701"/>
        <v>687</v>
      </c>
      <c r="B847" s="94"/>
      <c r="C847" s="59" t="s">
        <v>562</v>
      </c>
      <c r="D847" s="28">
        <v>14</v>
      </c>
      <c r="E847" s="28" t="s">
        <v>70</v>
      </c>
      <c r="F847" s="96">
        <v>0</v>
      </c>
      <c r="G847" s="97">
        <f t="shared" si="720"/>
        <v>14</v>
      </c>
      <c r="H847" s="97">
        <v>0.752</v>
      </c>
      <c r="I847" s="98">
        <v>119.27</v>
      </c>
      <c r="J847" s="97">
        <f t="shared" si="721"/>
        <v>10.528</v>
      </c>
      <c r="K847" s="98">
        <f t="shared" si="722"/>
        <v>1255.6745599999999</v>
      </c>
      <c r="L847" s="98">
        <v>64.72</v>
      </c>
      <c r="M847" s="98">
        <f t="shared" si="723"/>
        <v>906.07999999999993</v>
      </c>
      <c r="N847" s="98">
        <v>0</v>
      </c>
      <c r="O847" s="98">
        <f t="shared" si="724"/>
        <v>0</v>
      </c>
      <c r="P847" s="98">
        <f t="shared" si="725"/>
        <v>2161.7545599999999</v>
      </c>
    </row>
    <row r="848" spans="1:16" x14ac:dyDescent="0.2">
      <c r="A848" s="94">
        <f t="shared" si="701"/>
        <v>688</v>
      </c>
      <c r="B848" s="94"/>
      <c r="C848" s="59" t="s">
        <v>563</v>
      </c>
      <c r="D848" s="28">
        <v>33</v>
      </c>
      <c r="E848" s="28" t="s">
        <v>70</v>
      </c>
      <c r="F848" s="96">
        <v>0</v>
      </c>
      <c r="G848" s="97">
        <f t="shared" si="720"/>
        <v>33</v>
      </c>
      <c r="H848" s="97">
        <v>0.629</v>
      </c>
      <c r="I848" s="98">
        <v>119.27</v>
      </c>
      <c r="J848" s="97">
        <f t="shared" si="721"/>
        <v>20.757000000000001</v>
      </c>
      <c r="K848" s="98">
        <f t="shared" si="722"/>
        <v>2475.6873900000001</v>
      </c>
      <c r="L848" s="98">
        <v>46.19</v>
      </c>
      <c r="M848" s="98">
        <f t="shared" si="723"/>
        <v>1524.27</v>
      </c>
      <c r="N848" s="98">
        <v>0</v>
      </c>
      <c r="O848" s="98">
        <f t="shared" si="724"/>
        <v>0</v>
      </c>
      <c r="P848" s="98">
        <f t="shared" si="725"/>
        <v>3999.95739</v>
      </c>
    </row>
    <row r="849" spans="1:16" x14ac:dyDescent="0.2">
      <c r="A849" s="94">
        <f t="shared" si="701"/>
        <v>689</v>
      </c>
      <c r="B849" s="94"/>
      <c r="C849" s="59" t="s">
        <v>564</v>
      </c>
      <c r="D849" s="28">
        <v>3</v>
      </c>
      <c r="E849" s="28" t="s">
        <v>70</v>
      </c>
      <c r="F849" s="96">
        <v>0</v>
      </c>
      <c r="G849" s="97">
        <f t="shared" si="720"/>
        <v>3</v>
      </c>
      <c r="H849" s="97">
        <v>0.73399999999999999</v>
      </c>
      <c r="I849" s="98">
        <v>119.27</v>
      </c>
      <c r="J849" s="97">
        <f t="shared" si="721"/>
        <v>2.202</v>
      </c>
      <c r="K849" s="98">
        <f t="shared" si="722"/>
        <v>262.63254000000001</v>
      </c>
      <c r="L849" s="98">
        <v>62.11</v>
      </c>
      <c r="M849" s="98">
        <f t="shared" si="723"/>
        <v>186.32999999999998</v>
      </c>
      <c r="N849" s="98">
        <v>0</v>
      </c>
      <c r="O849" s="98">
        <f t="shared" si="724"/>
        <v>0</v>
      </c>
      <c r="P849" s="98">
        <f t="shared" si="725"/>
        <v>448.96253999999999</v>
      </c>
    </row>
    <row r="850" spans="1:16" x14ac:dyDescent="0.2">
      <c r="A850" s="94">
        <f t="shared" si="701"/>
        <v>690</v>
      </c>
      <c r="B850" s="94"/>
      <c r="C850" s="59" t="s">
        <v>565</v>
      </c>
      <c r="D850" s="28">
        <v>3</v>
      </c>
      <c r="E850" s="28" t="s">
        <v>70</v>
      </c>
      <c r="F850" s="96">
        <v>0</v>
      </c>
      <c r="G850" s="97">
        <f t="shared" si="720"/>
        <v>3</v>
      </c>
      <c r="H850" s="97">
        <v>0.52700000000000002</v>
      </c>
      <c r="I850" s="98">
        <v>119.27</v>
      </c>
      <c r="J850" s="97">
        <f t="shared" si="721"/>
        <v>1.581</v>
      </c>
      <c r="K850" s="98">
        <f t="shared" si="722"/>
        <v>188.56586999999999</v>
      </c>
      <c r="L850" s="98">
        <v>36.47</v>
      </c>
      <c r="M850" s="98">
        <f t="shared" si="723"/>
        <v>109.41</v>
      </c>
      <c r="N850" s="98">
        <v>0</v>
      </c>
      <c r="O850" s="98">
        <f t="shared" si="724"/>
        <v>0</v>
      </c>
      <c r="P850" s="98">
        <f t="shared" si="725"/>
        <v>297.97586999999999</v>
      </c>
    </row>
    <row r="851" spans="1:16" x14ac:dyDescent="0.2">
      <c r="A851" s="94">
        <f t="shared" si="701"/>
        <v>691</v>
      </c>
      <c r="B851" s="94"/>
      <c r="C851" s="59" t="s">
        <v>566</v>
      </c>
      <c r="D851" s="28">
        <v>3</v>
      </c>
      <c r="E851" s="28" t="s">
        <v>70</v>
      </c>
      <c r="F851" s="96">
        <v>0</v>
      </c>
      <c r="G851" s="97">
        <f t="shared" si="720"/>
        <v>3</v>
      </c>
      <c r="H851" s="97">
        <v>3.621</v>
      </c>
      <c r="I851" s="98">
        <v>119.27</v>
      </c>
      <c r="J851" s="97">
        <f t="shared" si="721"/>
        <v>10.863</v>
      </c>
      <c r="K851" s="98">
        <f t="shared" si="722"/>
        <v>1295.6300099999999</v>
      </c>
      <c r="L851" s="98">
        <v>373.44</v>
      </c>
      <c r="M851" s="98">
        <f t="shared" si="723"/>
        <v>1120.32</v>
      </c>
      <c r="N851" s="98">
        <v>0</v>
      </c>
      <c r="O851" s="98">
        <f t="shared" si="724"/>
        <v>0</v>
      </c>
      <c r="P851" s="98">
        <f t="shared" si="725"/>
        <v>2415.9500099999996</v>
      </c>
    </row>
    <row r="852" spans="1:16" ht="15" x14ac:dyDescent="0.2">
      <c r="A852" s="94" t="str">
        <f t="shared" si="701"/>
        <v/>
      </c>
      <c r="B852" s="94"/>
      <c r="C852" s="85" t="s">
        <v>567</v>
      </c>
      <c r="D852" s="28"/>
      <c r="E852" s="28"/>
      <c r="F852" s="96"/>
      <c r="G852" s="97"/>
      <c r="H852" s="97"/>
      <c r="I852" s="98"/>
      <c r="J852" s="97"/>
      <c r="K852" s="98"/>
      <c r="L852" s="98"/>
      <c r="M852" s="98"/>
      <c r="N852" s="98"/>
      <c r="O852" s="98"/>
      <c r="P852" s="98"/>
    </row>
    <row r="853" spans="1:16" x14ac:dyDescent="0.2">
      <c r="A853" s="94">
        <f t="shared" si="701"/>
        <v>692</v>
      </c>
      <c r="B853" s="94"/>
      <c r="C853" s="59" t="s">
        <v>568</v>
      </c>
      <c r="D853" s="28">
        <v>16</v>
      </c>
      <c r="E853" s="28" t="s">
        <v>70</v>
      </c>
      <c r="F853" s="96">
        <v>0</v>
      </c>
      <c r="G853" s="97">
        <f t="shared" ref="G853" si="726">(F853*D853)+D853</f>
        <v>16</v>
      </c>
      <c r="H853" s="97">
        <v>0.56100000000000005</v>
      </c>
      <c r="I853" s="98">
        <v>119.27</v>
      </c>
      <c r="J853" s="97">
        <f t="shared" ref="J853" si="727">H853*G853</f>
        <v>8.9760000000000009</v>
      </c>
      <c r="K853" s="98">
        <f t="shared" ref="K853" si="728">I853*J853</f>
        <v>1070.5675200000001</v>
      </c>
      <c r="L853" s="98">
        <v>7.98</v>
      </c>
      <c r="M853" s="98">
        <f t="shared" ref="M853" si="729">L853*G853</f>
        <v>127.68</v>
      </c>
      <c r="N853" s="98">
        <v>0</v>
      </c>
      <c r="O853" s="98">
        <f t="shared" ref="O853" si="730">N853*G853</f>
        <v>0</v>
      </c>
      <c r="P853" s="98">
        <f t="shared" ref="P853" si="731">IF(D853="","",(K853+M853+O853))</f>
        <v>1198.2475200000001</v>
      </c>
    </row>
    <row r="854" spans="1:16" ht="15" x14ac:dyDescent="0.2">
      <c r="A854" s="94" t="str">
        <f t="shared" si="701"/>
        <v/>
      </c>
      <c r="B854" s="94"/>
      <c r="C854" s="85" t="s">
        <v>569</v>
      </c>
      <c r="D854" s="28"/>
      <c r="E854" s="28"/>
      <c r="F854" s="96"/>
      <c r="G854" s="97"/>
      <c r="H854" s="97"/>
      <c r="I854" s="98"/>
      <c r="J854" s="97"/>
      <c r="K854" s="98"/>
      <c r="L854" s="98"/>
      <c r="M854" s="98"/>
      <c r="N854" s="98"/>
      <c r="O854" s="98"/>
      <c r="P854" s="98"/>
    </row>
    <row r="855" spans="1:16" ht="57" x14ac:dyDescent="0.2">
      <c r="A855" s="94">
        <f t="shared" si="701"/>
        <v>693</v>
      </c>
      <c r="B855" s="94"/>
      <c r="C855" s="59" t="s">
        <v>570</v>
      </c>
      <c r="D855" s="28">
        <v>1</v>
      </c>
      <c r="E855" s="28" t="s">
        <v>6</v>
      </c>
      <c r="F855" s="96">
        <v>0</v>
      </c>
      <c r="G855" s="97">
        <f t="shared" ref="G855" si="732">(F855*D855)+D855</f>
        <v>1</v>
      </c>
      <c r="H855" s="97">
        <f>7352.21*0.044</f>
        <v>323.49723999999998</v>
      </c>
      <c r="I855" s="98">
        <v>119.27</v>
      </c>
      <c r="J855" s="97">
        <f t="shared" ref="J855" si="733">H855*G855</f>
        <v>323.49723999999998</v>
      </c>
      <c r="K855" s="98">
        <f t="shared" ref="K855" si="734">I855*J855</f>
        <v>38583.515814799997</v>
      </c>
      <c r="L855" s="98">
        <f>7352.21*2.28</f>
        <v>16763.038799999998</v>
      </c>
      <c r="M855" s="98">
        <f t="shared" ref="M855" si="735">L855*G855</f>
        <v>16763.038799999998</v>
      </c>
      <c r="N855" s="98">
        <v>0</v>
      </c>
      <c r="O855" s="98">
        <f t="shared" ref="O855" si="736">N855*G855</f>
        <v>0</v>
      </c>
      <c r="P855" s="98">
        <f t="shared" ref="P855" si="737">IF(D855="","",(K855+M855+O855))</f>
        <v>55346.554614799999</v>
      </c>
    </row>
    <row r="856" spans="1:16" ht="15" x14ac:dyDescent="0.2">
      <c r="A856" s="94" t="str">
        <f t="shared" si="701"/>
        <v/>
      </c>
      <c r="B856" s="94"/>
      <c r="C856" s="85" t="s">
        <v>571</v>
      </c>
      <c r="D856" s="28"/>
      <c r="E856" s="28"/>
      <c r="F856" s="96"/>
      <c r="G856" s="97"/>
      <c r="H856" s="97"/>
      <c r="I856" s="98"/>
      <c r="J856" s="97"/>
      <c r="K856" s="98"/>
      <c r="L856" s="98"/>
      <c r="M856" s="98"/>
      <c r="N856" s="98"/>
      <c r="O856" s="98"/>
      <c r="P856" s="98"/>
    </row>
    <row r="857" spans="1:16" x14ac:dyDescent="0.2">
      <c r="A857" s="94">
        <f t="shared" si="701"/>
        <v>694</v>
      </c>
      <c r="B857" s="94"/>
      <c r="C857" s="59" t="s">
        <v>572</v>
      </c>
      <c r="D857" s="28">
        <v>7</v>
      </c>
      <c r="E857" s="28" t="s">
        <v>70</v>
      </c>
      <c r="F857" s="96">
        <v>0</v>
      </c>
      <c r="G857" s="97">
        <f t="shared" ref="G857:G863" si="738">(F857*D857)+D857</f>
        <v>7</v>
      </c>
      <c r="H857" s="97">
        <v>1.597</v>
      </c>
      <c r="I857" s="98">
        <v>119.27</v>
      </c>
      <c r="J857" s="97">
        <f t="shared" ref="J857:J863" si="739">H857*G857</f>
        <v>11.179</v>
      </c>
      <c r="K857" s="98">
        <f t="shared" ref="K857:K863" si="740">I857*J857</f>
        <v>1333.31933</v>
      </c>
      <c r="L857" s="98">
        <v>162.83000000000001</v>
      </c>
      <c r="M857" s="98">
        <f t="shared" ref="M857:M863" si="741">L857*G857</f>
        <v>1139.8100000000002</v>
      </c>
      <c r="N857" s="98">
        <v>0</v>
      </c>
      <c r="O857" s="98">
        <f t="shared" ref="O857:O863" si="742">N857*G857</f>
        <v>0</v>
      </c>
      <c r="P857" s="98">
        <f t="shared" ref="P857:P863" si="743">IF(D857="","",(K857+M857+O857))</f>
        <v>2473.1293300000002</v>
      </c>
    </row>
    <row r="858" spans="1:16" x14ac:dyDescent="0.2">
      <c r="A858" s="94">
        <f t="shared" si="701"/>
        <v>695</v>
      </c>
      <c r="B858" s="94"/>
      <c r="C858" s="59" t="s">
        <v>573</v>
      </c>
      <c r="D858" s="28">
        <v>5</v>
      </c>
      <c r="E858" s="28" t="s">
        <v>70</v>
      </c>
      <c r="F858" s="96">
        <v>0</v>
      </c>
      <c r="G858" s="97">
        <f t="shared" si="738"/>
        <v>5</v>
      </c>
      <c r="H858" s="97">
        <v>2.4820000000000002</v>
      </c>
      <c r="I858" s="98">
        <v>119.27</v>
      </c>
      <c r="J858" s="97">
        <f t="shared" si="739"/>
        <v>12.41</v>
      </c>
      <c r="K858" s="98">
        <f t="shared" si="740"/>
        <v>1480.1406999999999</v>
      </c>
      <c r="L858" s="98">
        <v>379.99</v>
      </c>
      <c r="M858" s="98">
        <f t="shared" si="741"/>
        <v>1899.95</v>
      </c>
      <c r="N858" s="98">
        <v>0</v>
      </c>
      <c r="O858" s="98">
        <f t="shared" si="742"/>
        <v>0</v>
      </c>
      <c r="P858" s="98">
        <f t="shared" si="743"/>
        <v>3380.0906999999997</v>
      </c>
    </row>
    <row r="859" spans="1:16" x14ac:dyDescent="0.2">
      <c r="A859" s="94">
        <f t="shared" si="701"/>
        <v>696</v>
      </c>
      <c r="B859" s="94"/>
      <c r="C859" s="59" t="s">
        <v>574</v>
      </c>
      <c r="D859" s="28">
        <v>20</v>
      </c>
      <c r="E859" s="28" t="s">
        <v>70</v>
      </c>
      <c r="F859" s="96">
        <v>0</v>
      </c>
      <c r="G859" s="97">
        <f t="shared" si="738"/>
        <v>20</v>
      </c>
      <c r="H859" s="97">
        <v>0.75900000000000001</v>
      </c>
      <c r="I859" s="98">
        <v>119.27</v>
      </c>
      <c r="J859" s="97">
        <f t="shared" si="739"/>
        <v>15.18</v>
      </c>
      <c r="K859" s="98">
        <f t="shared" si="740"/>
        <v>1810.5185999999999</v>
      </c>
      <c r="L859" s="98">
        <v>49.95</v>
      </c>
      <c r="M859" s="98">
        <f t="shared" si="741"/>
        <v>999</v>
      </c>
      <c r="N859" s="98">
        <v>0</v>
      </c>
      <c r="O859" s="98">
        <f t="shared" si="742"/>
        <v>0</v>
      </c>
      <c r="P859" s="98">
        <f t="shared" si="743"/>
        <v>2809.5185999999999</v>
      </c>
    </row>
    <row r="860" spans="1:16" x14ac:dyDescent="0.2">
      <c r="A860" s="94">
        <f t="shared" si="701"/>
        <v>697</v>
      </c>
      <c r="B860" s="94"/>
      <c r="C860" s="59" t="s">
        <v>575</v>
      </c>
      <c r="D860" s="28">
        <v>1</v>
      </c>
      <c r="E860" s="28" t="s">
        <v>70</v>
      </c>
      <c r="F860" s="96">
        <v>0</v>
      </c>
      <c r="G860" s="97">
        <f t="shared" si="738"/>
        <v>1</v>
      </c>
      <c r="H860" s="97">
        <v>1.4119999999999999</v>
      </c>
      <c r="I860" s="98">
        <v>119.27</v>
      </c>
      <c r="J860" s="97">
        <f t="shared" si="739"/>
        <v>1.4119999999999999</v>
      </c>
      <c r="K860" s="98">
        <f t="shared" si="740"/>
        <v>168.40923999999998</v>
      </c>
      <c r="L860" s="98">
        <v>146.32</v>
      </c>
      <c r="M860" s="98">
        <f t="shared" si="741"/>
        <v>146.32</v>
      </c>
      <c r="N860" s="98">
        <v>0</v>
      </c>
      <c r="O860" s="98">
        <f t="shared" si="742"/>
        <v>0</v>
      </c>
      <c r="P860" s="98">
        <f t="shared" si="743"/>
        <v>314.72924</v>
      </c>
    </row>
    <row r="861" spans="1:16" x14ac:dyDescent="0.2">
      <c r="A861" s="94">
        <f t="shared" si="701"/>
        <v>698</v>
      </c>
      <c r="B861" s="94"/>
      <c r="C861" s="59" t="s">
        <v>576</v>
      </c>
      <c r="D861" s="28">
        <v>1</v>
      </c>
      <c r="E861" s="28" t="s">
        <v>70</v>
      </c>
      <c r="F861" s="96">
        <v>0</v>
      </c>
      <c r="G861" s="97">
        <f t="shared" si="738"/>
        <v>1</v>
      </c>
      <c r="H861" s="97">
        <v>1.583</v>
      </c>
      <c r="I861" s="98">
        <v>119.27</v>
      </c>
      <c r="J861" s="97">
        <f t="shared" si="739"/>
        <v>1.583</v>
      </c>
      <c r="K861" s="98">
        <f t="shared" si="740"/>
        <v>188.80440999999999</v>
      </c>
      <c r="L861" s="98">
        <v>152.69999999999999</v>
      </c>
      <c r="M861" s="98">
        <f t="shared" si="741"/>
        <v>152.69999999999999</v>
      </c>
      <c r="N861" s="98">
        <v>0</v>
      </c>
      <c r="O861" s="98">
        <f t="shared" si="742"/>
        <v>0</v>
      </c>
      <c r="P861" s="98">
        <f t="shared" si="743"/>
        <v>341.50441000000001</v>
      </c>
    </row>
    <row r="862" spans="1:16" x14ac:dyDescent="0.2">
      <c r="A862" s="94">
        <f t="shared" si="701"/>
        <v>699</v>
      </c>
      <c r="B862" s="94"/>
      <c r="C862" s="59" t="s">
        <v>577</v>
      </c>
      <c r="D862" s="28">
        <v>10</v>
      </c>
      <c r="E862" s="28" t="s">
        <v>70</v>
      </c>
      <c r="F862" s="96">
        <v>0</v>
      </c>
      <c r="G862" s="97">
        <f t="shared" si="738"/>
        <v>10</v>
      </c>
      <c r="H862" s="97">
        <v>0.379</v>
      </c>
      <c r="I862" s="98">
        <v>119.27</v>
      </c>
      <c r="J862" s="97">
        <f t="shared" si="739"/>
        <v>3.79</v>
      </c>
      <c r="K862" s="98">
        <f t="shared" si="740"/>
        <v>452.0333</v>
      </c>
      <c r="L862" s="98">
        <v>18.649999999999999</v>
      </c>
      <c r="M862" s="98">
        <f t="shared" si="741"/>
        <v>186.5</v>
      </c>
      <c r="N862" s="98">
        <v>0</v>
      </c>
      <c r="O862" s="98">
        <f t="shared" si="742"/>
        <v>0</v>
      </c>
      <c r="P862" s="98">
        <f t="shared" si="743"/>
        <v>638.53330000000005</v>
      </c>
    </row>
    <row r="863" spans="1:16" x14ac:dyDescent="0.2">
      <c r="A863" s="94">
        <f t="shared" si="701"/>
        <v>700</v>
      </c>
      <c r="B863" s="94"/>
      <c r="C863" s="59" t="s">
        <v>578</v>
      </c>
      <c r="D863" s="28">
        <v>1</v>
      </c>
      <c r="E863" s="28" t="s">
        <v>70</v>
      </c>
      <c r="F863" s="96">
        <v>0</v>
      </c>
      <c r="G863" s="97">
        <f t="shared" si="738"/>
        <v>1</v>
      </c>
      <c r="H863" s="97">
        <v>52.811999999999998</v>
      </c>
      <c r="I863" s="98">
        <v>119.27</v>
      </c>
      <c r="J863" s="97">
        <f t="shared" si="739"/>
        <v>52.811999999999998</v>
      </c>
      <c r="K863" s="98">
        <f t="shared" si="740"/>
        <v>6298.8872399999991</v>
      </c>
      <c r="L863" s="98">
        <v>17536.95</v>
      </c>
      <c r="M863" s="98">
        <f t="shared" si="741"/>
        <v>17536.95</v>
      </c>
      <c r="N863" s="98">
        <v>0</v>
      </c>
      <c r="O863" s="98">
        <f t="shared" si="742"/>
        <v>0</v>
      </c>
      <c r="P863" s="98">
        <f t="shared" si="743"/>
        <v>23835.837240000001</v>
      </c>
    </row>
    <row r="864" spans="1:16" x14ac:dyDescent="0.2">
      <c r="A864" s="94" t="str">
        <f t="shared" si="701"/>
        <v/>
      </c>
      <c r="B864" s="94"/>
      <c r="C864" s="59"/>
      <c r="D864" s="28"/>
      <c r="E864" s="28"/>
      <c r="F864" s="96"/>
      <c r="G864" s="97"/>
      <c r="H864" s="97"/>
      <c r="I864" s="98"/>
      <c r="J864" s="97"/>
      <c r="K864" s="98"/>
      <c r="L864" s="98"/>
      <c r="M864" s="98"/>
      <c r="N864" s="98"/>
      <c r="O864" s="98"/>
      <c r="P864" s="98"/>
    </row>
    <row r="865" spans="1:16" ht="15" x14ac:dyDescent="0.2">
      <c r="A865" s="94" t="str">
        <f t="shared" si="701"/>
        <v/>
      </c>
      <c r="B865" s="94"/>
      <c r="C865" s="141" t="s">
        <v>579</v>
      </c>
      <c r="D865" s="28"/>
      <c r="E865" s="28"/>
      <c r="F865" s="96"/>
      <c r="G865" s="97"/>
      <c r="H865" s="97"/>
      <c r="I865" s="98"/>
      <c r="J865" s="97"/>
      <c r="K865" s="98"/>
      <c r="L865" s="98"/>
      <c r="M865" s="98"/>
      <c r="N865" s="98"/>
      <c r="O865" s="98"/>
      <c r="P865" s="98"/>
    </row>
    <row r="866" spans="1:16" ht="15" x14ac:dyDescent="0.2">
      <c r="A866" s="94" t="str">
        <f t="shared" si="701"/>
        <v/>
      </c>
      <c r="B866" s="94"/>
      <c r="C866" s="85" t="s">
        <v>580</v>
      </c>
      <c r="D866" s="28"/>
      <c r="E866" s="28"/>
      <c r="F866" s="96"/>
      <c r="G866" s="97"/>
      <c r="H866" s="97"/>
      <c r="I866" s="98"/>
      <c r="J866" s="97"/>
      <c r="K866" s="98"/>
      <c r="L866" s="98"/>
      <c r="M866" s="98"/>
      <c r="N866" s="98"/>
      <c r="O866" s="98"/>
      <c r="P866" s="98"/>
    </row>
    <row r="867" spans="1:16" ht="185.25" x14ac:dyDescent="0.2">
      <c r="A867" s="94">
        <f t="shared" si="701"/>
        <v>701</v>
      </c>
      <c r="B867" s="94"/>
      <c r="C867" s="59" t="s">
        <v>581</v>
      </c>
      <c r="D867" s="28">
        <v>13</v>
      </c>
      <c r="E867" s="28" t="s">
        <v>70</v>
      </c>
      <c r="F867" s="96">
        <v>0</v>
      </c>
      <c r="G867" s="97">
        <f t="shared" ref="G867:G875" si="744">(F867*D867)+D867</f>
        <v>13</v>
      </c>
      <c r="H867" s="97">
        <v>2.8192499999999998</v>
      </c>
      <c r="I867" s="98">
        <v>119.27</v>
      </c>
      <c r="J867" s="97">
        <f t="shared" ref="J867:J875" si="745">H867*G867</f>
        <v>36.65025</v>
      </c>
      <c r="K867" s="98">
        <f t="shared" ref="K867:K875" si="746">I867*J867</f>
        <v>4371.2753174999998</v>
      </c>
      <c r="L867" s="98">
        <v>277.40250000000003</v>
      </c>
      <c r="M867" s="98">
        <f t="shared" ref="M867:M875" si="747">L867*G867</f>
        <v>3606.2325000000005</v>
      </c>
      <c r="N867" s="98">
        <v>0</v>
      </c>
      <c r="O867" s="98">
        <f t="shared" ref="O867:O875" si="748">N867*G867</f>
        <v>0</v>
      </c>
      <c r="P867" s="98">
        <f t="shared" ref="P867:P875" si="749">IF(D867="","",(K867+M867+O867))</f>
        <v>7977.5078174999999</v>
      </c>
    </row>
    <row r="868" spans="1:16" ht="42.75" x14ac:dyDescent="0.2">
      <c r="A868" s="94">
        <f t="shared" si="701"/>
        <v>702</v>
      </c>
      <c r="B868" s="94"/>
      <c r="C868" s="59" t="s">
        <v>582</v>
      </c>
      <c r="D868" s="28">
        <v>8</v>
      </c>
      <c r="E868" s="28" t="s">
        <v>70</v>
      </c>
      <c r="F868" s="96">
        <v>0</v>
      </c>
      <c r="G868" s="97">
        <f t="shared" si="744"/>
        <v>8</v>
      </c>
      <c r="H868" s="97">
        <v>1.9432500000000001</v>
      </c>
      <c r="I868" s="98">
        <v>119.27</v>
      </c>
      <c r="J868" s="97">
        <f t="shared" si="745"/>
        <v>15.546000000000001</v>
      </c>
      <c r="K868" s="98">
        <f t="shared" si="746"/>
        <v>1854.1714200000001</v>
      </c>
      <c r="L868" s="98">
        <v>181.49250000000001</v>
      </c>
      <c r="M868" s="98">
        <f t="shared" si="747"/>
        <v>1451.94</v>
      </c>
      <c r="N868" s="98">
        <v>0</v>
      </c>
      <c r="O868" s="98">
        <f t="shared" si="748"/>
        <v>0</v>
      </c>
      <c r="P868" s="98">
        <f t="shared" si="749"/>
        <v>3306.1114200000002</v>
      </c>
    </row>
    <row r="869" spans="1:16" ht="42.75" x14ac:dyDescent="0.2">
      <c r="A869" s="94">
        <f t="shared" si="701"/>
        <v>703</v>
      </c>
      <c r="B869" s="94"/>
      <c r="C869" s="59" t="s">
        <v>583</v>
      </c>
      <c r="D869" s="28">
        <v>9</v>
      </c>
      <c r="E869" s="28" t="s">
        <v>70</v>
      </c>
      <c r="F869" s="96">
        <v>0</v>
      </c>
      <c r="G869" s="97">
        <f t="shared" si="744"/>
        <v>9</v>
      </c>
      <c r="H869" s="97">
        <v>5.8672500000000003</v>
      </c>
      <c r="I869" s="98">
        <v>119.27</v>
      </c>
      <c r="J869" s="97">
        <f t="shared" si="745"/>
        <v>52.805250000000001</v>
      </c>
      <c r="K869" s="98">
        <f t="shared" si="746"/>
        <v>6298.0821674999997</v>
      </c>
      <c r="L869" s="98">
        <v>881.0625</v>
      </c>
      <c r="M869" s="98">
        <f t="shared" si="747"/>
        <v>7929.5625</v>
      </c>
      <c r="N869" s="98">
        <v>0</v>
      </c>
      <c r="O869" s="98">
        <f t="shared" si="748"/>
        <v>0</v>
      </c>
      <c r="P869" s="98">
        <f t="shared" si="749"/>
        <v>14227.644667500001</v>
      </c>
    </row>
    <row r="870" spans="1:16" ht="42.75" x14ac:dyDescent="0.2">
      <c r="A870" s="94">
        <f t="shared" si="701"/>
        <v>704</v>
      </c>
      <c r="B870" s="94"/>
      <c r="C870" s="59" t="s">
        <v>584</v>
      </c>
      <c r="D870" s="28">
        <v>24</v>
      </c>
      <c r="E870" s="28" t="s">
        <v>70</v>
      </c>
      <c r="F870" s="96">
        <v>0</v>
      </c>
      <c r="G870" s="97">
        <f t="shared" si="744"/>
        <v>24</v>
      </c>
      <c r="H870" s="97">
        <v>3.7470000000000003</v>
      </c>
      <c r="I870" s="98">
        <v>119.27</v>
      </c>
      <c r="J870" s="97">
        <f t="shared" si="745"/>
        <v>89.928000000000011</v>
      </c>
      <c r="K870" s="98">
        <f t="shared" si="746"/>
        <v>10725.712560000002</v>
      </c>
      <c r="L870" s="98">
        <v>435.96</v>
      </c>
      <c r="M870" s="98">
        <f t="shared" si="747"/>
        <v>10463.039999999999</v>
      </c>
      <c r="N870" s="98">
        <v>0</v>
      </c>
      <c r="O870" s="98">
        <f t="shared" si="748"/>
        <v>0</v>
      </c>
      <c r="P870" s="98">
        <f t="shared" si="749"/>
        <v>21188.752560000001</v>
      </c>
    </row>
    <row r="871" spans="1:16" ht="114" x14ac:dyDescent="0.2">
      <c r="A871" s="94">
        <f t="shared" si="701"/>
        <v>705</v>
      </c>
      <c r="B871" s="94"/>
      <c r="C871" s="59" t="s">
        <v>585</v>
      </c>
      <c r="D871" s="28">
        <v>14</v>
      </c>
      <c r="E871" s="28" t="s">
        <v>70</v>
      </c>
      <c r="F871" s="96">
        <v>0</v>
      </c>
      <c r="G871" s="97">
        <f t="shared" si="744"/>
        <v>14</v>
      </c>
      <c r="H871" s="97">
        <v>4.7032499999999997</v>
      </c>
      <c r="I871" s="98">
        <v>119.27</v>
      </c>
      <c r="J871" s="97">
        <f t="shared" si="745"/>
        <v>65.845500000000001</v>
      </c>
      <c r="K871" s="98">
        <f t="shared" si="746"/>
        <v>7853.392785</v>
      </c>
      <c r="L871" s="98">
        <v>719.21250000000009</v>
      </c>
      <c r="M871" s="98">
        <f t="shared" si="747"/>
        <v>10068.975000000002</v>
      </c>
      <c r="N871" s="98">
        <v>0</v>
      </c>
      <c r="O871" s="98">
        <f t="shared" si="748"/>
        <v>0</v>
      </c>
      <c r="P871" s="98">
        <f t="shared" si="749"/>
        <v>17922.367785000002</v>
      </c>
    </row>
    <row r="872" spans="1:16" ht="42.75" x14ac:dyDescent="0.2">
      <c r="A872" s="94">
        <f t="shared" si="701"/>
        <v>706</v>
      </c>
      <c r="B872" s="94"/>
      <c r="C872" s="59" t="s">
        <v>586</v>
      </c>
      <c r="D872" s="28">
        <v>2</v>
      </c>
      <c r="E872" s="28" t="s">
        <v>70</v>
      </c>
      <c r="F872" s="96">
        <v>0</v>
      </c>
      <c r="G872" s="97">
        <f t="shared" si="744"/>
        <v>2</v>
      </c>
      <c r="H872" s="97">
        <v>2.6692499999999999</v>
      </c>
      <c r="I872" s="98">
        <v>119.27</v>
      </c>
      <c r="J872" s="97">
        <f t="shared" si="745"/>
        <v>5.3384999999999998</v>
      </c>
      <c r="K872" s="98">
        <f t="shared" si="746"/>
        <v>636.72289499999999</v>
      </c>
      <c r="L872" s="98">
        <v>239.21999999999997</v>
      </c>
      <c r="M872" s="98">
        <f t="shared" si="747"/>
        <v>478.43999999999994</v>
      </c>
      <c r="N872" s="98">
        <v>0</v>
      </c>
      <c r="O872" s="98">
        <f t="shared" si="748"/>
        <v>0</v>
      </c>
      <c r="P872" s="98">
        <f t="shared" si="749"/>
        <v>1115.1628949999999</v>
      </c>
    </row>
    <row r="873" spans="1:16" ht="57" x14ac:dyDescent="0.2">
      <c r="A873" s="94">
        <f t="shared" si="701"/>
        <v>707</v>
      </c>
      <c r="B873" s="94"/>
      <c r="C873" s="59" t="s">
        <v>587</v>
      </c>
      <c r="D873" s="28">
        <v>2</v>
      </c>
      <c r="E873" s="28" t="s">
        <v>70</v>
      </c>
      <c r="F873" s="96">
        <v>0</v>
      </c>
      <c r="G873" s="97">
        <f t="shared" si="744"/>
        <v>2</v>
      </c>
      <c r="H873" s="97">
        <v>2.859</v>
      </c>
      <c r="I873" s="98">
        <v>119.27</v>
      </c>
      <c r="J873" s="97">
        <f t="shared" si="745"/>
        <v>5.718</v>
      </c>
      <c r="K873" s="98">
        <f t="shared" si="746"/>
        <v>681.98586</v>
      </c>
      <c r="L873" s="98">
        <v>278.4375</v>
      </c>
      <c r="M873" s="98">
        <f t="shared" si="747"/>
        <v>556.875</v>
      </c>
      <c r="N873" s="98">
        <v>0</v>
      </c>
      <c r="O873" s="98">
        <f t="shared" si="748"/>
        <v>0</v>
      </c>
      <c r="P873" s="98">
        <f t="shared" si="749"/>
        <v>1238.86086</v>
      </c>
    </row>
    <row r="874" spans="1:16" ht="57" x14ac:dyDescent="0.2">
      <c r="A874" s="94">
        <f t="shared" ref="A874:A883" si="750">IF(E874=0,"",1+MAX(A866:A873))</f>
        <v>708</v>
      </c>
      <c r="B874" s="94"/>
      <c r="C874" s="59" t="s">
        <v>588</v>
      </c>
      <c r="D874" s="28">
        <v>1</v>
      </c>
      <c r="E874" s="28" t="s">
        <v>70</v>
      </c>
      <c r="F874" s="96">
        <v>0</v>
      </c>
      <c r="G874" s="97">
        <f t="shared" si="744"/>
        <v>1</v>
      </c>
      <c r="H874" s="97">
        <v>2.9969999999999999</v>
      </c>
      <c r="I874" s="98">
        <v>119.27</v>
      </c>
      <c r="J874" s="97">
        <f t="shared" si="745"/>
        <v>2.9969999999999999</v>
      </c>
      <c r="K874" s="98">
        <f t="shared" si="746"/>
        <v>357.45218999999997</v>
      </c>
      <c r="L874" s="98">
        <v>292.15500000000003</v>
      </c>
      <c r="M874" s="98">
        <f t="shared" si="747"/>
        <v>292.15500000000003</v>
      </c>
      <c r="N874" s="98">
        <v>0</v>
      </c>
      <c r="O874" s="98">
        <f t="shared" si="748"/>
        <v>0</v>
      </c>
      <c r="P874" s="98">
        <f t="shared" si="749"/>
        <v>649.60718999999995</v>
      </c>
    </row>
    <row r="875" spans="1:16" ht="42.75" x14ac:dyDescent="0.2">
      <c r="A875" s="94">
        <f t="shared" si="750"/>
        <v>709</v>
      </c>
      <c r="B875" s="94"/>
      <c r="C875" s="59" t="s">
        <v>589</v>
      </c>
      <c r="D875" s="28">
        <v>11</v>
      </c>
      <c r="E875" s="28" t="s">
        <v>70</v>
      </c>
      <c r="F875" s="96">
        <v>0</v>
      </c>
      <c r="G875" s="97">
        <f t="shared" si="744"/>
        <v>11</v>
      </c>
      <c r="H875" s="97">
        <v>3.56325</v>
      </c>
      <c r="I875" s="98">
        <v>119.27</v>
      </c>
      <c r="J875" s="97">
        <f t="shared" si="745"/>
        <v>39.195750000000004</v>
      </c>
      <c r="K875" s="98">
        <f t="shared" si="746"/>
        <v>4674.8771025000005</v>
      </c>
      <c r="L875" s="98">
        <v>414.41999999999996</v>
      </c>
      <c r="M875" s="98">
        <f t="shared" si="747"/>
        <v>4558.62</v>
      </c>
      <c r="N875" s="98">
        <v>0</v>
      </c>
      <c r="O875" s="98">
        <f t="shared" si="748"/>
        <v>0</v>
      </c>
      <c r="P875" s="98">
        <f t="shared" si="749"/>
        <v>9233.4971025000013</v>
      </c>
    </row>
    <row r="876" spans="1:16" ht="15" x14ac:dyDescent="0.2">
      <c r="A876" s="94" t="str">
        <f t="shared" si="750"/>
        <v/>
      </c>
      <c r="B876" s="94"/>
      <c r="C876" s="85" t="s">
        <v>129</v>
      </c>
      <c r="D876" s="28"/>
      <c r="E876" s="28"/>
      <c r="F876" s="96"/>
      <c r="G876" s="97"/>
      <c r="H876" s="97"/>
      <c r="I876" s="98"/>
      <c r="J876" s="97"/>
      <c r="K876" s="98"/>
      <c r="L876" s="98"/>
      <c r="M876" s="98"/>
      <c r="N876" s="98"/>
      <c r="O876" s="98"/>
      <c r="P876" s="98"/>
    </row>
    <row r="877" spans="1:16" x14ac:dyDescent="0.2">
      <c r="A877" s="94">
        <f t="shared" si="750"/>
        <v>710</v>
      </c>
      <c r="B877" s="94"/>
      <c r="C877" s="59" t="s">
        <v>537</v>
      </c>
      <c r="D877" s="28">
        <v>2</v>
      </c>
      <c r="E877" s="28" t="s">
        <v>70</v>
      </c>
      <c r="F877" s="96">
        <v>0</v>
      </c>
      <c r="G877" s="97">
        <f t="shared" ref="G877" si="751">(F877*D877)+D877</f>
        <v>2</v>
      </c>
      <c r="H877" s="97">
        <v>0.62820879120879125</v>
      </c>
      <c r="I877" s="98">
        <v>119.27</v>
      </c>
      <c r="J877" s="97">
        <f t="shared" ref="J877" si="752">H877*G877</f>
        <v>1.2564175824175825</v>
      </c>
      <c r="K877" s="98">
        <f t="shared" ref="K877" si="753">I877*J877</f>
        <v>149.85292505494505</v>
      </c>
      <c r="L877" s="98">
        <v>26.5</v>
      </c>
      <c r="M877" s="98">
        <f t="shared" ref="M877" si="754">L877*G877</f>
        <v>53</v>
      </c>
      <c r="N877" s="98">
        <v>0</v>
      </c>
      <c r="O877" s="98">
        <f t="shared" ref="O877" si="755">N877*G877</f>
        <v>0</v>
      </c>
      <c r="P877" s="98">
        <f t="shared" ref="P877" si="756">IF(D877="","",(K877+M877+O877))</f>
        <v>202.85292505494505</v>
      </c>
    </row>
    <row r="878" spans="1:16" x14ac:dyDescent="0.2">
      <c r="A878" s="94" t="str">
        <f t="shared" si="750"/>
        <v/>
      </c>
      <c r="B878" s="94"/>
      <c r="C878" s="59"/>
      <c r="D878" s="28"/>
      <c r="E878" s="28"/>
      <c r="F878" s="96"/>
      <c r="G878" s="97"/>
      <c r="H878" s="97"/>
      <c r="I878" s="98"/>
      <c r="J878" s="97"/>
      <c r="K878" s="98"/>
      <c r="L878" s="98"/>
      <c r="M878" s="98"/>
      <c r="N878" s="98"/>
      <c r="O878" s="98"/>
      <c r="P878" s="98"/>
    </row>
    <row r="879" spans="1:16" ht="15" x14ac:dyDescent="0.2">
      <c r="A879" s="94" t="str">
        <f t="shared" si="750"/>
        <v/>
      </c>
      <c r="B879" s="94"/>
      <c r="C879" s="141" t="s">
        <v>590</v>
      </c>
      <c r="D879" s="28"/>
      <c r="E879" s="28"/>
      <c r="F879" s="96"/>
      <c r="G879" s="97"/>
      <c r="H879" s="97"/>
      <c r="I879" s="98"/>
      <c r="J879" s="97"/>
      <c r="K879" s="98"/>
      <c r="L879" s="98"/>
      <c r="M879" s="98"/>
      <c r="N879" s="98"/>
      <c r="O879" s="98"/>
      <c r="P879" s="98"/>
    </row>
    <row r="880" spans="1:16" ht="15" x14ac:dyDescent="0.2">
      <c r="A880" s="94" t="str">
        <f t="shared" si="750"/>
        <v/>
      </c>
      <c r="B880" s="94"/>
      <c r="C880" s="85" t="s">
        <v>129</v>
      </c>
      <c r="D880" s="28"/>
      <c r="E880" s="28"/>
      <c r="F880" s="96"/>
      <c r="G880" s="97"/>
      <c r="H880" s="97"/>
      <c r="I880" s="98"/>
      <c r="J880" s="97"/>
      <c r="K880" s="98"/>
      <c r="L880" s="98"/>
      <c r="M880" s="98"/>
      <c r="N880" s="98"/>
      <c r="O880" s="98"/>
      <c r="P880" s="98"/>
    </row>
    <row r="881" spans="1:16" x14ac:dyDescent="0.2">
      <c r="A881" s="94">
        <f t="shared" si="750"/>
        <v>711</v>
      </c>
      <c r="B881" s="94"/>
      <c r="C881" s="59" t="s">
        <v>547</v>
      </c>
      <c r="D881" s="28">
        <v>1</v>
      </c>
      <c r="E881" s="28" t="s">
        <v>70</v>
      </c>
      <c r="F881" s="96">
        <v>0</v>
      </c>
      <c r="G881" s="97">
        <f t="shared" ref="G881:G883" si="757">(F881*D881)+D881</f>
        <v>1</v>
      </c>
      <c r="H881" s="97">
        <v>1.2864505494505496</v>
      </c>
      <c r="I881" s="98">
        <v>119.27</v>
      </c>
      <c r="J881" s="97">
        <f t="shared" ref="J881:J883" si="758">H881*G881</f>
        <v>1.2864505494505496</v>
      </c>
      <c r="K881" s="98">
        <f t="shared" ref="K881:K883" si="759">I881*J881</f>
        <v>153.43495703296705</v>
      </c>
      <c r="L881" s="98">
        <v>86.4</v>
      </c>
      <c r="M881" s="98">
        <f t="shared" ref="M881:M883" si="760">L881*G881</f>
        <v>86.4</v>
      </c>
      <c r="N881" s="98">
        <v>0</v>
      </c>
      <c r="O881" s="98">
        <f t="shared" ref="O881:O883" si="761">N881*G881</f>
        <v>0</v>
      </c>
      <c r="P881" s="98">
        <f t="shared" ref="P881:P883" si="762">IF(D881="","",(K881+M881+O881))</f>
        <v>239.83495703296705</v>
      </c>
    </row>
    <row r="882" spans="1:16" x14ac:dyDescent="0.2">
      <c r="A882" s="94">
        <f t="shared" si="750"/>
        <v>712</v>
      </c>
      <c r="B882" s="94"/>
      <c r="C882" s="59" t="s">
        <v>591</v>
      </c>
      <c r="D882" s="28">
        <v>7</v>
      </c>
      <c r="E882" s="28" t="s">
        <v>70</v>
      </c>
      <c r="F882" s="96">
        <v>0</v>
      </c>
      <c r="G882" s="97">
        <f t="shared" si="757"/>
        <v>7</v>
      </c>
      <c r="H882" s="97">
        <v>1.859</v>
      </c>
      <c r="I882" s="98">
        <v>119.27</v>
      </c>
      <c r="J882" s="97">
        <f t="shared" si="758"/>
        <v>13.013</v>
      </c>
      <c r="K882" s="98">
        <f t="shared" si="759"/>
        <v>1552.06051</v>
      </c>
      <c r="L882" s="98">
        <v>145.08000000000001</v>
      </c>
      <c r="M882" s="98">
        <f t="shared" si="760"/>
        <v>1015.5600000000001</v>
      </c>
      <c r="N882" s="98">
        <v>0</v>
      </c>
      <c r="O882" s="98">
        <f t="shared" si="761"/>
        <v>0</v>
      </c>
      <c r="P882" s="98">
        <f t="shared" si="762"/>
        <v>2567.6205100000002</v>
      </c>
    </row>
    <row r="883" spans="1:16" x14ac:dyDescent="0.2">
      <c r="A883" s="94">
        <f t="shared" si="750"/>
        <v>713</v>
      </c>
      <c r="B883" s="94"/>
      <c r="C883" s="59" t="s">
        <v>537</v>
      </c>
      <c r="D883" s="28">
        <v>1</v>
      </c>
      <c r="E883" s="28" t="s">
        <v>70</v>
      </c>
      <c r="F883" s="96">
        <v>0</v>
      </c>
      <c r="G883" s="97">
        <f t="shared" si="757"/>
        <v>1</v>
      </c>
      <c r="H883" s="97">
        <v>0.62820879120879125</v>
      </c>
      <c r="I883" s="98">
        <v>119.27</v>
      </c>
      <c r="J883" s="97">
        <f t="shared" si="758"/>
        <v>0.62820879120879125</v>
      </c>
      <c r="K883" s="98">
        <f t="shared" si="759"/>
        <v>74.926462527472523</v>
      </c>
      <c r="L883" s="98">
        <v>26.5</v>
      </c>
      <c r="M883" s="98">
        <f t="shared" si="760"/>
        <v>26.5</v>
      </c>
      <c r="N883" s="98">
        <v>0</v>
      </c>
      <c r="O883" s="98">
        <f t="shared" si="761"/>
        <v>0</v>
      </c>
      <c r="P883" s="98">
        <f t="shared" si="762"/>
        <v>101.42646252747252</v>
      </c>
    </row>
    <row r="884" spans="1:16" s="3" customFormat="1" ht="18" customHeight="1" x14ac:dyDescent="0.2">
      <c r="A884" s="119" t="str">
        <f>IF(E884=0,"",1+MAX(#REF!))</f>
        <v/>
      </c>
      <c r="B884" s="120"/>
      <c r="C884" s="121"/>
      <c r="D884" s="122"/>
      <c r="E884" s="122"/>
      <c r="F884" s="122"/>
      <c r="G884" s="123"/>
      <c r="H884" s="122"/>
      <c r="I884" s="122"/>
      <c r="J884" s="122"/>
      <c r="K884" s="122"/>
      <c r="L884" s="122"/>
      <c r="M884" s="122"/>
      <c r="N884" s="122"/>
      <c r="O884" s="122" t="s">
        <v>34</v>
      </c>
      <c r="P884" s="124">
        <f>SUM(P807:P883)</f>
        <v>263997.55843801203</v>
      </c>
    </row>
    <row r="885" spans="1:16" ht="15" x14ac:dyDescent="0.2">
      <c r="A885" s="75" t="str">
        <f>IF(E885=0,"",1+MAX(#REF!))</f>
        <v/>
      </c>
      <c r="B885" s="76"/>
      <c r="C885" s="24"/>
      <c r="D885" s="25"/>
      <c r="E885" s="24"/>
      <c r="F885" s="25"/>
      <c r="G885" s="51"/>
      <c r="H885" s="84"/>
      <c r="I885" s="26"/>
      <c r="J885" s="84"/>
      <c r="K885" s="26"/>
      <c r="L885" s="26"/>
      <c r="M885" s="26"/>
      <c r="N885" s="26"/>
      <c r="O885" s="26"/>
      <c r="P885" s="27"/>
    </row>
    <row r="886" spans="1:16" s="3" customFormat="1" ht="18" customHeight="1" x14ac:dyDescent="0.2">
      <c r="A886" s="127" t="str">
        <f>IF(E886=0,"",1+MAX(A885:A885))</f>
        <v/>
      </c>
      <c r="B886" s="157" t="s">
        <v>88</v>
      </c>
      <c r="C886" s="157"/>
      <c r="D886" s="157"/>
      <c r="E886" s="157"/>
      <c r="F886" s="157"/>
      <c r="G886" s="157"/>
      <c r="H886" s="157"/>
      <c r="I886" s="157"/>
      <c r="J886" s="157"/>
      <c r="K886" s="157"/>
      <c r="L886" s="157"/>
      <c r="M886" s="157"/>
      <c r="N886" s="157"/>
      <c r="O886" s="157"/>
      <c r="P886" s="128"/>
    </row>
    <row r="887" spans="1:16" s="3" customFormat="1" ht="15" x14ac:dyDescent="0.2">
      <c r="A887" s="94" t="str">
        <f>IF(E887=0,"",1+MAX(A885:A886))</f>
        <v/>
      </c>
      <c r="B887" s="31"/>
      <c r="C887" s="85" t="s">
        <v>132</v>
      </c>
      <c r="D887" s="28"/>
      <c r="E887" s="28"/>
      <c r="F887" s="96"/>
      <c r="G887" s="97"/>
      <c r="H887" s="97"/>
      <c r="I887" s="98"/>
      <c r="J887" s="97"/>
      <c r="K887" s="98"/>
      <c r="L887" s="98"/>
      <c r="M887" s="98"/>
      <c r="N887" s="98"/>
      <c r="O887" s="98"/>
      <c r="P887" s="98"/>
    </row>
    <row r="888" spans="1:16" x14ac:dyDescent="0.2">
      <c r="A888" s="94">
        <f t="shared" ref="A888:A890" si="763">IF(E888=0,"",1+MAX(A880:A887))</f>
        <v>714</v>
      </c>
      <c r="B888" s="94"/>
      <c r="C888" s="59" t="s">
        <v>592</v>
      </c>
      <c r="D888" s="28">
        <f>(130044.76*2.5)/27</f>
        <v>12041.181481481481</v>
      </c>
      <c r="E888" s="28" t="s">
        <v>72</v>
      </c>
      <c r="F888" s="96">
        <v>0.1</v>
      </c>
      <c r="G888" s="97">
        <f t="shared" ref="G888:G890" si="764">(F888*D888)+D888</f>
        <v>13245.29962962963</v>
      </c>
      <c r="H888" s="97">
        <v>0.114</v>
      </c>
      <c r="I888" s="98">
        <v>132.1</v>
      </c>
      <c r="J888" s="97">
        <f t="shared" ref="J888:J890" si="765">H888*G888</f>
        <v>1509.9641577777779</v>
      </c>
      <c r="K888" s="98">
        <f t="shared" ref="K888:K890" si="766">I888*J888</f>
        <v>199466.26524244447</v>
      </c>
      <c r="L888" s="98"/>
      <c r="M888" s="98">
        <f t="shared" ref="M888:M890" si="767">L888*G888</f>
        <v>0</v>
      </c>
      <c r="N888" s="98">
        <v>0</v>
      </c>
      <c r="O888" s="98">
        <f t="shared" ref="O888:O890" si="768">N888*G888</f>
        <v>0</v>
      </c>
      <c r="P888" s="98">
        <f t="shared" ref="P888:P890" si="769">IF(D888="","",(K888+M888+O888))</f>
        <v>199466.26524244447</v>
      </c>
    </row>
    <row r="889" spans="1:16" x14ac:dyDescent="0.2">
      <c r="A889" s="94">
        <f t="shared" si="763"/>
        <v>715</v>
      </c>
      <c r="B889" s="94"/>
      <c r="C889" s="59" t="s">
        <v>593</v>
      </c>
      <c r="D889" s="28">
        <f>D888/2</f>
        <v>6020.5907407407403</v>
      </c>
      <c r="E889" s="28" t="s">
        <v>72</v>
      </c>
      <c r="F889" s="96">
        <v>0.1</v>
      </c>
      <c r="G889" s="97">
        <f t="shared" si="764"/>
        <v>6622.6498148148148</v>
      </c>
      <c r="H889" s="97">
        <v>0.151</v>
      </c>
      <c r="I889" s="98">
        <v>132.1</v>
      </c>
      <c r="J889" s="97">
        <f t="shared" si="765"/>
        <v>1000.020122037037</v>
      </c>
      <c r="K889" s="98">
        <f t="shared" si="766"/>
        <v>132102.65812109259</v>
      </c>
      <c r="L889" s="98"/>
      <c r="M889" s="98">
        <f t="shared" si="767"/>
        <v>0</v>
      </c>
      <c r="N889" s="98">
        <v>0</v>
      </c>
      <c r="O889" s="98">
        <f t="shared" si="768"/>
        <v>0</v>
      </c>
      <c r="P889" s="98">
        <f t="shared" si="769"/>
        <v>132102.65812109259</v>
      </c>
    </row>
    <row r="890" spans="1:16" x14ac:dyDescent="0.2">
      <c r="A890" s="94">
        <f t="shared" si="763"/>
        <v>716</v>
      </c>
      <c r="B890" s="94"/>
      <c r="C890" s="59" t="s">
        <v>594</v>
      </c>
      <c r="D890" s="28">
        <f>D888/2</f>
        <v>6020.5907407407403</v>
      </c>
      <c r="E890" s="28" t="s">
        <v>72</v>
      </c>
      <c r="F890" s="96">
        <v>0.1</v>
      </c>
      <c r="G890" s="97">
        <f t="shared" si="764"/>
        <v>6622.6498148148148</v>
      </c>
      <c r="H890" s="97">
        <v>0.22700000000000001</v>
      </c>
      <c r="I890" s="98">
        <v>132.1</v>
      </c>
      <c r="J890" s="97">
        <f t="shared" si="765"/>
        <v>1503.3415079629631</v>
      </c>
      <c r="K890" s="98">
        <f t="shared" si="766"/>
        <v>198591.41320190742</v>
      </c>
      <c r="L890" s="98">
        <v>32.5</v>
      </c>
      <c r="M890" s="98">
        <f t="shared" si="767"/>
        <v>215236.11898148147</v>
      </c>
      <c r="N890" s="98">
        <v>0</v>
      </c>
      <c r="O890" s="98">
        <f t="shared" si="768"/>
        <v>0</v>
      </c>
      <c r="P890" s="98">
        <f t="shared" si="769"/>
        <v>413827.53218338889</v>
      </c>
    </row>
    <row r="891" spans="1:16" s="3" customFormat="1" ht="18" customHeight="1" x14ac:dyDescent="0.2">
      <c r="A891" s="119" t="str">
        <f>IF(E891=0,"",1+MAX(#REF!))</f>
        <v/>
      </c>
      <c r="B891" s="120"/>
      <c r="C891" s="121"/>
      <c r="D891" s="122"/>
      <c r="E891" s="122"/>
      <c r="F891" s="122"/>
      <c r="G891" s="123"/>
      <c r="H891" s="122"/>
      <c r="I891" s="122"/>
      <c r="J891" s="122"/>
      <c r="K891" s="122"/>
      <c r="L891" s="122"/>
      <c r="M891" s="122"/>
      <c r="N891" s="122"/>
      <c r="O891" s="122" t="s">
        <v>34</v>
      </c>
      <c r="P891" s="124">
        <f>SUM(P886:P890)</f>
        <v>745396.45554692601</v>
      </c>
    </row>
    <row r="892" spans="1:16" ht="15" x14ac:dyDescent="0.2">
      <c r="A892" s="75" t="str">
        <f>IF(E892=0,"",1+MAX(A891:A891))</f>
        <v/>
      </c>
      <c r="B892" s="76"/>
      <c r="C892" s="24"/>
      <c r="D892" s="25"/>
      <c r="E892" s="24"/>
      <c r="F892" s="25"/>
      <c r="G892" s="51"/>
      <c r="H892" s="84"/>
      <c r="I892" s="26"/>
      <c r="J892" s="84"/>
      <c r="K892" s="26"/>
      <c r="L892" s="26"/>
      <c r="M892" s="26"/>
      <c r="N892" s="26"/>
      <c r="O892" s="26"/>
      <c r="P892" s="27"/>
    </row>
    <row r="893" spans="1:16" s="3" customFormat="1" ht="18" customHeight="1" x14ac:dyDescent="0.2">
      <c r="A893" s="127" t="str">
        <f>IF(E893=0,"",1+MAX(A891:A892))</f>
        <v/>
      </c>
      <c r="B893" s="157" t="s">
        <v>89</v>
      </c>
      <c r="C893" s="157"/>
      <c r="D893" s="157"/>
      <c r="E893" s="157"/>
      <c r="F893" s="157"/>
      <c r="G893" s="157"/>
      <c r="H893" s="157"/>
      <c r="I893" s="157"/>
      <c r="J893" s="157"/>
      <c r="K893" s="157"/>
      <c r="L893" s="157"/>
      <c r="M893" s="157"/>
      <c r="N893" s="157"/>
      <c r="O893" s="157"/>
      <c r="P893" s="128"/>
    </row>
    <row r="894" spans="1:16" s="3" customFormat="1" ht="15" x14ac:dyDescent="0.2">
      <c r="A894" s="94" t="str">
        <f>IF(E894=0,"",1+MAX(A891:A893))</f>
        <v/>
      </c>
      <c r="B894" s="31"/>
      <c r="C894" s="85" t="s">
        <v>606</v>
      </c>
      <c r="D894" s="28"/>
      <c r="E894" s="28"/>
      <c r="F894" s="96"/>
      <c r="G894" s="97"/>
      <c r="H894" s="97"/>
      <c r="I894" s="98"/>
      <c r="J894" s="97"/>
      <c r="K894" s="98"/>
      <c r="L894" s="98"/>
      <c r="M894" s="98"/>
      <c r="N894" s="98"/>
      <c r="O894" s="98"/>
      <c r="P894" s="98"/>
    </row>
    <row r="895" spans="1:16" ht="28.5" x14ac:dyDescent="0.2">
      <c r="A895" s="94">
        <f t="shared" ref="A895:A958" si="770">IF(E895=0,"",1+MAX(A887:A894))</f>
        <v>717</v>
      </c>
      <c r="B895" s="30"/>
      <c r="C895" s="59" t="s">
        <v>607</v>
      </c>
      <c r="D895" s="28">
        <v>13606.5</v>
      </c>
      <c r="E895" s="28" t="s">
        <v>67</v>
      </c>
      <c r="F895" s="96">
        <v>0.1</v>
      </c>
      <c r="G895" s="97">
        <f t="shared" ref="G895:G897" si="771">(F895*D895)+D895</f>
        <v>14967.15</v>
      </c>
      <c r="H895" s="97">
        <v>3.2000000000000001E-2</v>
      </c>
      <c r="I895" s="98">
        <v>76.58</v>
      </c>
      <c r="J895" s="97">
        <f t="shared" ref="J895:J897" si="772">H895*G895</f>
        <v>478.94880000000001</v>
      </c>
      <c r="K895" s="98">
        <f t="shared" ref="K895:K897" si="773">I895*J895</f>
        <v>36677.899103999996</v>
      </c>
      <c r="L895" s="98">
        <v>3.18</v>
      </c>
      <c r="M895" s="98">
        <f t="shared" ref="M895:M897" si="774">L895*G895</f>
        <v>47595.537000000004</v>
      </c>
      <c r="N895" s="98">
        <v>0</v>
      </c>
      <c r="O895" s="98">
        <f t="shared" ref="O895:O897" si="775">N895*G895</f>
        <v>0</v>
      </c>
      <c r="P895" s="98">
        <f t="shared" ref="P895:P897" si="776">IF(D895="","",(K895+M895+O895))</f>
        <v>84273.436103999993</v>
      </c>
    </row>
    <row r="896" spans="1:16" ht="28.5" x14ac:dyDescent="0.2">
      <c r="A896" s="94">
        <f t="shared" si="770"/>
        <v>718</v>
      </c>
      <c r="B896" s="30"/>
      <c r="C896" s="59" t="s">
        <v>608</v>
      </c>
      <c r="D896" s="28">
        <v>5433.95</v>
      </c>
      <c r="E896" s="28" t="s">
        <v>67</v>
      </c>
      <c r="F896" s="96">
        <v>0.1</v>
      </c>
      <c r="G896" s="97">
        <f t="shared" si="771"/>
        <v>5977.3449999999993</v>
      </c>
      <c r="H896" s="97">
        <v>9.5000000000000001E-2</v>
      </c>
      <c r="I896" s="98">
        <v>76.58</v>
      </c>
      <c r="J896" s="97">
        <f t="shared" si="772"/>
        <v>567.84777499999996</v>
      </c>
      <c r="K896" s="98">
        <f t="shared" si="773"/>
        <v>43485.782609499998</v>
      </c>
      <c r="L896" s="98">
        <v>10.74</v>
      </c>
      <c r="M896" s="98">
        <f t="shared" si="774"/>
        <v>64196.685299999997</v>
      </c>
      <c r="N896" s="98">
        <v>0</v>
      </c>
      <c r="O896" s="98">
        <f t="shared" si="775"/>
        <v>0</v>
      </c>
      <c r="P896" s="98">
        <f t="shared" si="776"/>
        <v>107682.4679095</v>
      </c>
    </row>
    <row r="897" spans="1:16" ht="42.75" x14ac:dyDescent="0.2">
      <c r="A897" s="94">
        <f t="shared" si="770"/>
        <v>719</v>
      </c>
      <c r="B897" s="30"/>
      <c r="C897" s="59" t="s">
        <v>609</v>
      </c>
      <c r="D897" s="28">
        <v>3104.56</v>
      </c>
      <c r="E897" s="28" t="s">
        <v>67</v>
      </c>
      <c r="F897" s="96">
        <v>0.1</v>
      </c>
      <c r="G897" s="97">
        <f t="shared" si="771"/>
        <v>3415.0160000000001</v>
      </c>
      <c r="H897" s="97">
        <v>0.13500000000000001</v>
      </c>
      <c r="I897" s="98">
        <v>76.58</v>
      </c>
      <c r="J897" s="97">
        <f t="shared" si="772"/>
        <v>461.02716000000004</v>
      </c>
      <c r="K897" s="98">
        <f t="shared" si="773"/>
        <v>35305.459912800005</v>
      </c>
      <c r="L897" s="98">
        <v>11.98</v>
      </c>
      <c r="M897" s="98">
        <f t="shared" si="774"/>
        <v>40911.891680000001</v>
      </c>
      <c r="N897" s="98">
        <v>0</v>
      </c>
      <c r="O897" s="98">
        <f t="shared" si="775"/>
        <v>0</v>
      </c>
      <c r="P897" s="98">
        <f t="shared" si="776"/>
        <v>76217.351592799998</v>
      </c>
    </row>
    <row r="898" spans="1:16" ht="42.75" x14ac:dyDescent="0.2">
      <c r="A898" s="94">
        <f t="shared" si="770"/>
        <v>720</v>
      </c>
      <c r="B898" s="30"/>
      <c r="C898" s="59" t="s">
        <v>610</v>
      </c>
      <c r="D898" s="28">
        <v>1009.32</v>
      </c>
      <c r="E898" s="28" t="s">
        <v>67</v>
      </c>
      <c r="F898" s="96">
        <v>0.1</v>
      </c>
      <c r="G898" s="97">
        <f>(F898*D898)+D898</f>
        <v>1110.252</v>
      </c>
      <c r="H898" s="97">
        <v>0.16500000000000001</v>
      </c>
      <c r="I898" s="98">
        <v>76.58</v>
      </c>
      <c r="J898" s="97">
        <f>H898*G898</f>
        <v>183.19157999999999</v>
      </c>
      <c r="K898" s="98">
        <f>I898*J898</f>
        <v>14028.811196399998</v>
      </c>
      <c r="L898" s="98">
        <v>16.82</v>
      </c>
      <c r="M898" s="98">
        <f>L898*G898</f>
        <v>18674.43864</v>
      </c>
      <c r="N898" s="98">
        <v>0</v>
      </c>
      <c r="O898" s="98">
        <f>N898*G898</f>
        <v>0</v>
      </c>
      <c r="P898" s="98">
        <f>IF(D898="","",(K898+M898+O898))</f>
        <v>32703.249836399998</v>
      </c>
    </row>
    <row r="899" spans="1:16" ht="15" x14ac:dyDescent="0.2">
      <c r="A899" s="94">
        <f t="shared" si="770"/>
        <v>721</v>
      </c>
      <c r="B899" s="30"/>
      <c r="C899" s="59" t="s">
        <v>611</v>
      </c>
      <c r="D899" s="28">
        <v>14623.38</v>
      </c>
      <c r="E899" s="28" t="s">
        <v>67</v>
      </c>
      <c r="F899" s="96">
        <v>0.1</v>
      </c>
      <c r="G899" s="97">
        <f>(F899*D899)+D899</f>
        <v>16085.717999999999</v>
      </c>
      <c r="H899" s="97">
        <v>4.3999999999999997E-2</v>
      </c>
      <c r="I899" s="98">
        <v>76.58</v>
      </c>
      <c r="J899" s="97">
        <f>H899*G899</f>
        <v>707.77159199999994</v>
      </c>
      <c r="K899" s="98">
        <f>I899*J899</f>
        <v>54201.148515359993</v>
      </c>
      <c r="L899" s="98">
        <v>3.97</v>
      </c>
      <c r="M899" s="98">
        <f>L899*G899</f>
        <v>63860.300459999999</v>
      </c>
      <c r="N899" s="98">
        <v>0</v>
      </c>
      <c r="O899" s="98">
        <f>N899*G899</f>
        <v>0</v>
      </c>
      <c r="P899" s="98">
        <f>IF(D899="","",(K899+M899+O899))</f>
        <v>118061.44897535999</v>
      </c>
    </row>
    <row r="900" spans="1:16" ht="15" x14ac:dyDescent="0.2">
      <c r="A900" s="94" t="str">
        <f t="shared" si="770"/>
        <v/>
      </c>
      <c r="B900" s="30"/>
      <c r="C900" s="85" t="s">
        <v>612</v>
      </c>
      <c r="D900" s="28"/>
      <c r="E900" s="28"/>
      <c r="F900" s="96"/>
      <c r="G900" s="97"/>
      <c r="H900" s="97"/>
      <c r="I900" s="98"/>
      <c r="J900" s="97"/>
      <c r="K900" s="98"/>
      <c r="L900" s="98"/>
      <c r="M900" s="98"/>
      <c r="N900" s="98"/>
      <c r="O900" s="98"/>
      <c r="P900" s="98"/>
    </row>
    <row r="901" spans="1:16" ht="15" x14ac:dyDescent="0.2">
      <c r="A901" s="94">
        <f t="shared" si="770"/>
        <v>722</v>
      </c>
      <c r="B901" s="30"/>
      <c r="C901" s="59" t="s">
        <v>613</v>
      </c>
      <c r="D901" s="28">
        <v>239.09</v>
      </c>
      <c r="E901" s="28" t="s">
        <v>67</v>
      </c>
      <c r="F901" s="96">
        <v>0.1</v>
      </c>
      <c r="G901" s="97">
        <f>(F901*D901)+D901</f>
        <v>262.99900000000002</v>
      </c>
      <c r="H901" s="97">
        <v>4.3999999999999997E-2</v>
      </c>
      <c r="I901" s="98">
        <v>76.58</v>
      </c>
      <c r="J901" s="97">
        <f>H901*G901</f>
        <v>11.571956</v>
      </c>
      <c r="K901" s="98">
        <f>I901*J901</f>
        <v>886.18039048000003</v>
      </c>
      <c r="L901" s="98">
        <v>3.97</v>
      </c>
      <c r="M901" s="98">
        <f>L901*G901</f>
        <v>1044.1060300000001</v>
      </c>
      <c r="N901" s="98">
        <v>0</v>
      </c>
      <c r="O901" s="98">
        <f>N901*G901</f>
        <v>0</v>
      </c>
      <c r="P901" s="98">
        <f>IF(D901="","",(K901+M901+O901))</f>
        <v>1930.2864204800003</v>
      </c>
    </row>
    <row r="902" spans="1:16" ht="15" x14ac:dyDescent="0.2">
      <c r="A902" s="94" t="str">
        <f t="shared" si="770"/>
        <v/>
      </c>
      <c r="B902" s="30"/>
      <c r="C902" s="85" t="s">
        <v>614</v>
      </c>
      <c r="D902" s="28"/>
      <c r="E902" s="28"/>
      <c r="F902" s="96"/>
      <c r="G902" s="97"/>
      <c r="H902" s="97"/>
      <c r="I902" s="98"/>
      <c r="J902" s="97"/>
      <c r="K902" s="98"/>
      <c r="L902" s="98"/>
      <c r="M902" s="98"/>
      <c r="N902" s="98"/>
      <c r="O902" s="98"/>
      <c r="P902" s="98"/>
    </row>
    <row r="903" spans="1:16" ht="15" x14ac:dyDescent="0.2">
      <c r="A903" s="94">
        <f t="shared" si="770"/>
        <v>723</v>
      </c>
      <c r="B903" s="30"/>
      <c r="C903" s="59" t="s">
        <v>615</v>
      </c>
      <c r="D903" s="28">
        <v>2866.37</v>
      </c>
      <c r="E903" s="28" t="s">
        <v>71</v>
      </c>
      <c r="F903" s="96">
        <v>0.1</v>
      </c>
      <c r="G903" s="97">
        <f>(F903*D903)+D903</f>
        <v>3153.0070000000001</v>
      </c>
      <c r="H903" s="97">
        <v>2.5000000000000001E-2</v>
      </c>
      <c r="I903" s="98">
        <v>76.58</v>
      </c>
      <c r="J903" s="97">
        <f>H903*G903</f>
        <v>78.825175000000002</v>
      </c>
      <c r="K903" s="98">
        <f>I903*J903</f>
        <v>6036.4319015000001</v>
      </c>
      <c r="L903" s="98">
        <v>1.4</v>
      </c>
      <c r="M903" s="98">
        <f>L903*G903</f>
        <v>4414.2097999999996</v>
      </c>
      <c r="N903" s="98">
        <v>0</v>
      </c>
      <c r="O903" s="98">
        <f>N903*G903</f>
        <v>0</v>
      </c>
      <c r="P903" s="98">
        <f>IF(D903="","",(K903+M903+O903))</f>
        <v>10450.641701500001</v>
      </c>
    </row>
    <row r="904" spans="1:16" ht="15" x14ac:dyDescent="0.2">
      <c r="A904" s="94">
        <f t="shared" si="770"/>
        <v>724</v>
      </c>
      <c r="B904" s="30"/>
      <c r="C904" s="59" t="s">
        <v>616</v>
      </c>
      <c r="D904" s="28">
        <v>187.51</v>
      </c>
      <c r="E904" s="28" t="s">
        <v>71</v>
      </c>
      <c r="F904" s="96">
        <v>0.1</v>
      </c>
      <c r="G904" s="97">
        <f>(F904*D904)+D904</f>
        <v>206.261</v>
      </c>
      <c r="H904" s="97">
        <v>2.5000000000000001E-2</v>
      </c>
      <c r="I904" s="98">
        <v>76.58</v>
      </c>
      <c r="J904" s="97">
        <f>H904*G904</f>
        <v>5.1565250000000002</v>
      </c>
      <c r="K904" s="98">
        <f>I904*J904</f>
        <v>394.8866845</v>
      </c>
      <c r="L904" s="98">
        <v>1.4</v>
      </c>
      <c r="M904" s="98">
        <f>L904*G904</f>
        <v>288.7654</v>
      </c>
      <c r="N904" s="98">
        <v>0</v>
      </c>
      <c r="O904" s="98">
        <f>N904*G904</f>
        <v>0</v>
      </c>
      <c r="P904" s="98">
        <f>IF(D904="","",(K904+M904+O904))</f>
        <v>683.6520845</v>
      </c>
    </row>
    <row r="905" spans="1:16" ht="15" x14ac:dyDescent="0.2">
      <c r="A905" s="94">
        <f t="shared" si="770"/>
        <v>725</v>
      </c>
      <c r="B905" s="30"/>
      <c r="C905" s="59" t="s">
        <v>617</v>
      </c>
      <c r="D905" s="28">
        <v>987.2</v>
      </c>
      <c r="E905" s="28" t="s">
        <v>71</v>
      </c>
      <c r="F905" s="96">
        <v>0.1</v>
      </c>
      <c r="G905" s="97">
        <f>(F905*D905)+D905</f>
        <v>1085.92</v>
      </c>
      <c r="H905" s="97">
        <v>2.5000000000000001E-2</v>
      </c>
      <c r="I905" s="98">
        <v>76.58</v>
      </c>
      <c r="J905" s="97">
        <f>H905*G905</f>
        <v>27.148000000000003</v>
      </c>
      <c r="K905" s="98">
        <f>I905*J905</f>
        <v>2078.9938400000001</v>
      </c>
      <c r="L905" s="98">
        <v>1.4</v>
      </c>
      <c r="M905" s="98">
        <f>L905*G905</f>
        <v>1520.288</v>
      </c>
      <c r="N905" s="98">
        <v>0</v>
      </c>
      <c r="O905" s="98">
        <f>N905*G905</f>
        <v>0</v>
      </c>
      <c r="P905" s="98">
        <f>IF(D905="","",(K905+M905+O905))</f>
        <v>3599.2818400000001</v>
      </c>
    </row>
    <row r="906" spans="1:16" ht="15" x14ac:dyDescent="0.2">
      <c r="A906" s="94" t="str">
        <f t="shared" si="770"/>
        <v/>
      </c>
      <c r="B906" s="30"/>
      <c r="C906" s="85" t="s">
        <v>618</v>
      </c>
      <c r="D906" s="28"/>
      <c r="E906" s="28"/>
      <c r="F906" s="96"/>
      <c r="G906" s="97"/>
      <c r="H906" s="97"/>
      <c r="I906" s="98"/>
      <c r="J906" s="97"/>
      <c r="K906" s="98"/>
      <c r="L906" s="98"/>
      <c r="M906" s="98"/>
      <c r="N906" s="98"/>
      <c r="O906" s="98"/>
      <c r="P906" s="98"/>
    </row>
    <row r="907" spans="1:16" ht="28.5" x14ac:dyDescent="0.2">
      <c r="A907" s="94">
        <f t="shared" si="770"/>
        <v>726</v>
      </c>
      <c r="B907" s="30"/>
      <c r="C907" s="59" t="s">
        <v>619</v>
      </c>
      <c r="D907" s="28">
        <v>121.76</v>
      </c>
      <c r="E907" s="28" t="s">
        <v>71</v>
      </c>
      <c r="F907" s="96">
        <v>0.1</v>
      </c>
      <c r="G907" s="97">
        <f>(F907*D907)+D907</f>
        <v>133.93600000000001</v>
      </c>
      <c r="H907" s="97">
        <v>7.4999999999999997E-2</v>
      </c>
      <c r="I907" s="98">
        <v>76.58</v>
      </c>
      <c r="J907" s="97">
        <f>H907*G907</f>
        <v>10.045199999999999</v>
      </c>
      <c r="K907" s="98">
        <f>I907*J907</f>
        <v>769.26141599999994</v>
      </c>
      <c r="L907" s="98">
        <v>4.8499999999999996</v>
      </c>
      <c r="M907" s="98">
        <f>L907*G907</f>
        <v>649.58960000000002</v>
      </c>
      <c r="N907" s="98">
        <v>0</v>
      </c>
      <c r="O907" s="98">
        <f>N907*G907</f>
        <v>0</v>
      </c>
      <c r="P907" s="98">
        <f>IF(D907="","",(K907+M907+O907))</f>
        <v>1418.8510160000001</v>
      </c>
    </row>
    <row r="908" spans="1:16" ht="28.5" x14ac:dyDescent="0.2">
      <c r="A908" s="94">
        <f t="shared" si="770"/>
        <v>727</v>
      </c>
      <c r="B908" s="30"/>
      <c r="C908" s="59" t="s">
        <v>620</v>
      </c>
      <c r="D908" s="28">
        <v>789.23</v>
      </c>
      <c r="E908" s="28" t="s">
        <v>71</v>
      </c>
      <c r="F908" s="96">
        <v>0.1</v>
      </c>
      <c r="G908" s="97">
        <f>(F908*D908)+D908</f>
        <v>868.15300000000002</v>
      </c>
      <c r="H908" s="97">
        <v>0.12</v>
      </c>
      <c r="I908" s="98">
        <v>76.58</v>
      </c>
      <c r="J908" s="97">
        <f>H908*G908</f>
        <v>104.17836</v>
      </c>
      <c r="K908" s="98">
        <f>I908*J908</f>
        <v>7977.9788087999996</v>
      </c>
      <c r="L908" s="98">
        <v>6.8</v>
      </c>
      <c r="M908" s="98">
        <f>L908*G908</f>
        <v>5903.4404000000004</v>
      </c>
      <c r="N908" s="98">
        <v>0</v>
      </c>
      <c r="O908" s="98">
        <f>N908*G908</f>
        <v>0</v>
      </c>
      <c r="P908" s="98">
        <f>IF(D908="","",(K908+M908+O908))</f>
        <v>13881.4192088</v>
      </c>
    </row>
    <row r="909" spans="1:16" ht="15" x14ac:dyDescent="0.2">
      <c r="A909" s="94" t="str">
        <f t="shared" si="770"/>
        <v/>
      </c>
      <c r="B909" s="30"/>
      <c r="C909" s="85" t="s">
        <v>621</v>
      </c>
      <c r="D909" s="28"/>
      <c r="E909" s="28"/>
      <c r="F909" s="96"/>
      <c r="G909" s="97"/>
      <c r="H909" s="97"/>
      <c r="I909" s="98"/>
      <c r="J909" s="97"/>
      <c r="K909" s="98"/>
      <c r="L909" s="98"/>
      <c r="M909" s="98"/>
      <c r="N909" s="98"/>
      <c r="O909" s="98"/>
      <c r="P909" s="98"/>
    </row>
    <row r="910" spans="1:16" ht="28.5" x14ac:dyDescent="0.2">
      <c r="A910" s="94">
        <f t="shared" si="770"/>
        <v>728</v>
      </c>
      <c r="B910" s="30"/>
      <c r="C910" s="59" t="s">
        <v>622</v>
      </c>
      <c r="D910" s="28">
        <v>6</v>
      </c>
      <c r="E910" s="28" t="s">
        <v>70</v>
      </c>
      <c r="F910" s="96">
        <v>0</v>
      </c>
      <c r="G910" s="97">
        <f>(F910*D910)+D910</f>
        <v>6</v>
      </c>
      <c r="H910" s="97">
        <v>1.994</v>
      </c>
      <c r="I910" s="98">
        <v>76.58</v>
      </c>
      <c r="J910" s="97">
        <f>H910*G910</f>
        <v>11.964</v>
      </c>
      <c r="K910" s="98">
        <f>I910*J910</f>
        <v>916.20312000000001</v>
      </c>
      <c r="L910" s="98">
        <v>178.5</v>
      </c>
      <c r="M910" s="98">
        <f>L910*G910</f>
        <v>1071</v>
      </c>
      <c r="N910" s="98">
        <v>0</v>
      </c>
      <c r="O910" s="98">
        <f>N910*G910</f>
        <v>0</v>
      </c>
      <c r="P910" s="98">
        <f>IF(D910="","",(K910+M910+O910))</f>
        <v>1987.2031200000001</v>
      </c>
    </row>
    <row r="911" spans="1:16" ht="15" x14ac:dyDescent="0.2">
      <c r="A911" s="94">
        <f t="shared" si="770"/>
        <v>729</v>
      </c>
      <c r="B911" s="30"/>
      <c r="C911" s="59" t="s">
        <v>623</v>
      </c>
      <c r="D911" s="28">
        <v>6</v>
      </c>
      <c r="E911" s="28" t="s">
        <v>70</v>
      </c>
      <c r="F911" s="96">
        <v>0</v>
      </c>
      <c r="G911" s="97">
        <f t="shared" ref="G911:G918" si="777">(F911*D911)+D911</f>
        <v>6</v>
      </c>
      <c r="H911" s="97">
        <v>1.718</v>
      </c>
      <c r="I911" s="98">
        <v>76.58</v>
      </c>
      <c r="J911" s="97">
        <f t="shared" ref="J911:J918" si="778">H911*G911</f>
        <v>10.308</v>
      </c>
      <c r="K911" s="98">
        <f t="shared" ref="K911:K918" si="779">I911*J911</f>
        <v>789.38663999999994</v>
      </c>
      <c r="L911" s="98">
        <v>124.48</v>
      </c>
      <c r="M911" s="98">
        <f t="shared" ref="M911:M918" si="780">L911*G911</f>
        <v>746.88</v>
      </c>
      <c r="N911" s="98">
        <v>0</v>
      </c>
      <c r="O911" s="98">
        <f t="shared" ref="O911:O918" si="781">N911*G911</f>
        <v>0</v>
      </c>
      <c r="P911" s="98">
        <f t="shared" ref="P911:P918" si="782">IF(D911="","",(K911+M911+O911))</f>
        <v>1536.2666399999998</v>
      </c>
    </row>
    <row r="912" spans="1:16" ht="15" x14ac:dyDescent="0.2">
      <c r="A912" s="94">
        <f t="shared" si="770"/>
        <v>730</v>
      </c>
      <c r="B912" s="30"/>
      <c r="C912" s="59" t="s">
        <v>624</v>
      </c>
      <c r="D912" s="28">
        <v>5</v>
      </c>
      <c r="E912" s="28" t="s">
        <v>70</v>
      </c>
      <c r="F912" s="96">
        <v>0</v>
      </c>
      <c r="G912" s="97">
        <f t="shared" si="777"/>
        <v>5</v>
      </c>
      <c r="H912" s="97">
        <v>1.4590000000000001</v>
      </c>
      <c r="I912" s="98">
        <v>76.58</v>
      </c>
      <c r="J912" s="97">
        <f t="shared" si="778"/>
        <v>7.2949999999999999</v>
      </c>
      <c r="K912" s="98">
        <f t="shared" si="779"/>
        <v>558.65109999999993</v>
      </c>
      <c r="L912" s="98">
        <v>97.1</v>
      </c>
      <c r="M912" s="98">
        <f t="shared" si="780"/>
        <v>485.5</v>
      </c>
      <c r="N912" s="98">
        <v>0</v>
      </c>
      <c r="O912" s="98">
        <f t="shared" si="781"/>
        <v>0</v>
      </c>
      <c r="P912" s="98">
        <f t="shared" si="782"/>
        <v>1044.1511</v>
      </c>
    </row>
    <row r="913" spans="1:16" ht="185.25" x14ac:dyDescent="0.2">
      <c r="A913" s="94">
        <f t="shared" si="770"/>
        <v>731</v>
      </c>
      <c r="B913" s="30"/>
      <c r="C913" s="59" t="s">
        <v>625</v>
      </c>
      <c r="D913" s="28">
        <v>6</v>
      </c>
      <c r="E913" s="28" t="s">
        <v>70</v>
      </c>
      <c r="F913" s="96">
        <v>0</v>
      </c>
      <c r="G913" s="97">
        <f t="shared" si="777"/>
        <v>6</v>
      </c>
      <c r="H913" s="97">
        <v>1.9259999999999999</v>
      </c>
      <c r="I913" s="98">
        <v>76.58</v>
      </c>
      <c r="J913" s="97">
        <f t="shared" si="778"/>
        <v>11.555999999999999</v>
      </c>
      <c r="K913" s="98">
        <f t="shared" si="779"/>
        <v>884.95847999999989</v>
      </c>
      <c r="L913" s="98">
        <v>174.95</v>
      </c>
      <c r="M913" s="98">
        <f t="shared" si="780"/>
        <v>1049.6999999999998</v>
      </c>
      <c r="N913" s="98">
        <v>0</v>
      </c>
      <c r="O913" s="98">
        <f t="shared" si="781"/>
        <v>0</v>
      </c>
      <c r="P913" s="98">
        <f t="shared" si="782"/>
        <v>1934.6584799999996</v>
      </c>
    </row>
    <row r="914" spans="1:16" ht="15" x14ac:dyDescent="0.2">
      <c r="A914" s="94">
        <f t="shared" si="770"/>
        <v>732</v>
      </c>
      <c r="B914" s="30"/>
      <c r="C914" s="59" t="s">
        <v>626</v>
      </c>
      <c r="D914" s="28">
        <f>(6*(3.14*(1.5^2)/4*2))/27</f>
        <v>0.78500000000000003</v>
      </c>
      <c r="E914" s="28" t="s">
        <v>72</v>
      </c>
      <c r="F914" s="96">
        <v>0.1</v>
      </c>
      <c r="G914" s="97">
        <f t="shared" si="777"/>
        <v>0.86350000000000005</v>
      </c>
      <c r="H914" s="97">
        <v>4.59</v>
      </c>
      <c r="I914" s="98">
        <v>76.58</v>
      </c>
      <c r="J914" s="97">
        <f t="shared" si="778"/>
        <v>3.9634650000000002</v>
      </c>
      <c r="K914" s="98">
        <f t="shared" si="779"/>
        <v>303.5221497</v>
      </c>
      <c r="L914" s="98">
        <v>355</v>
      </c>
      <c r="M914" s="98">
        <f t="shared" si="780"/>
        <v>306.54250000000002</v>
      </c>
      <c r="N914" s="98">
        <v>0</v>
      </c>
      <c r="O914" s="98">
        <f t="shared" si="781"/>
        <v>0</v>
      </c>
      <c r="P914" s="98">
        <f t="shared" si="782"/>
        <v>610.06464970000002</v>
      </c>
    </row>
    <row r="915" spans="1:16" ht="15" x14ac:dyDescent="0.2">
      <c r="A915" s="94">
        <f t="shared" si="770"/>
        <v>733</v>
      </c>
      <c r="B915" s="30"/>
      <c r="C915" s="59" t="s">
        <v>159</v>
      </c>
      <c r="D915" s="28">
        <f>(6*(3.14*1.5*2))</f>
        <v>56.519999999999996</v>
      </c>
      <c r="E915" s="28" t="s">
        <v>67</v>
      </c>
      <c r="F915" s="96">
        <v>0.1</v>
      </c>
      <c r="G915" s="97">
        <f t="shared" si="777"/>
        <v>62.171999999999997</v>
      </c>
      <c r="H915" s="97">
        <v>4.4999999999999998E-2</v>
      </c>
      <c r="I915" s="98">
        <v>76.58</v>
      </c>
      <c r="J915" s="97">
        <f t="shared" si="778"/>
        <v>2.7977399999999997</v>
      </c>
      <c r="K915" s="98">
        <f t="shared" si="779"/>
        <v>214.25092919999997</v>
      </c>
      <c r="L915" s="98"/>
      <c r="M915" s="98">
        <f t="shared" si="780"/>
        <v>0</v>
      </c>
      <c r="N915" s="98">
        <v>0</v>
      </c>
      <c r="O915" s="98">
        <f t="shared" si="781"/>
        <v>0</v>
      </c>
      <c r="P915" s="98">
        <f t="shared" si="782"/>
        <v>214.25092919999997</v>
      </c>
    </row>
    <row r="916" spans="1:16" ht="15" x14ac:dyDescent="0.2">
      <c r="A916" s="94">
        <f t="shared" si="770"/>
        <v>734</v>
      </c>
      <c r="B916" s="30"/>
      <c r="C916" s="59" t="s">
        <v>627</v>
      </c>
      <c r="D916" s="28">
        <v>9</v>
      </c>
      <c r="E916" s="28" t="s">
        <v>70</v>
      </c>
      <c r="F916" s="96">
        <v>0</v>
      </c>
      <c r="G916" s="97">
        <f t="shared" si="777"/>
        <v>9</v>
      </c>
      <c r="H916" s="97">
        <v>3.512</v>
      </c>
      <c r="I916" s="98">
        <v>76.58</v>
      </c>
      <c r="J916" s="97">
        <f t="shared" si="778"/>
        <v>31.608000000000001</v>
      </c>
      <c r="K916" s="98">
        <f t="shared" si="779"/>
        <v>2420.5406400000002</v>
      </c>
      <c r="L916" s="98">
        <v>141.29</v>
      </c>
      <c r="M916" s="98">
        <f t="shared" si="780"/>
        <v>1271.6099999999999</v>
      </c>
      <c r="N916" s="98">
        <v>0</v>
      </c>
      <c r="O916" s="98">
        <f t="shared" si="781"/>
        <v>0</v>
      </c>
      <c r="P916" s="98">
        <f t="shared" si="782"/>
        <v>3692.1506399999998</v>
      </c>
    </row>
    <row r="917" spans="1:16" ht="15" x14ac:dyDescent="0.2">
      <c r="A917" s="94">
        <f t="shared" si="770"/>
        <v>735</v>
      </c>
      <c r="B917" s="30"/>
      <c r="C917" s="59" t="s">
        <v>628</v>
      </c>
      <c r="D917" s="28">
        <v>1</v>
      </c>
      <c r="E917" s="28" t="s">
        <v>70</v>
      </c>
      <c r="F917" s="96">
        <v>0</v>
      </c>
      <c r="G917" s="97">
        <f t="shared" si="777"/>
        <v>1</v>
      </c>
      <c r="H917" s="97">
        <v>1.35</v>
      </c>
      <c r="I917" s="98">
        <v>76.58</v>
      </c>
      <c r="J917" s="97">
        <f t="shared" si="778"/>
        <v>1.35</v>
      </c>
      <c r="K917" s="98">
        <f t="shared" si="779"/>
        <v>103.38300000000001</v>
      </c>
      <c r="L917" s="98">
        <v>45.75</v>
      </c>
      <c r="M917" s="98">
        <f t="shared" si="780"/>
        <v>45.75</v>
      </c>
      <c r="N917" s="98">
        <v>0</v>
      </c>
      <c r="O917" s="98">
        <f t="shared" si="781"/>
        <v>0</v>
      </c>
      <c r="P917" s="98">
        <f t="shared" si="782"/>
        <v>149.13300000000001</v>
      </c>
    </row>
    <row r="918" spans="1:16" ht="15" x14ac:dyDescent="0.2">
      <c r="A918" s="94">
        <f t="shared" si="770"/>
        <v>736</v>
      </c>
      <c r="B918" s="30"/>
      <c r="C918" s="59" t="s">
        <v>629</v>
      </c>
      <c r="D918" s="28">
        <v>1</v>
      </c>
      <c r="E918" s="28" t="s">
        <v>70</v>
      </c>
      <c r="F918" s="96">
        <v>0</v>
      </c>
      <c r="G918" s="97">
        <f t="shared" si="777"/>
        <v>1</v>
      </c>
      <c r="H918" s="97">
        <v>1.35</v>
      </c>
      <c r="I918" s="98">
        <v>76.58</v>
      </c>
      <c r="J918" s="97">
        <f t="shared" si="778"/>
        <v>1.35</v>
      </c>
      <c r="K918" s="98">
        <f t="shared" si="779"/>
        <v>103.38300000000001</v>
      </c>
      <c r="L918" s="98">
        <v>45.75</v>
      </c>
      <c r="M918" s="98">
        <f t="shared" si="780"/>
        <v>45.75</v>
      </c>
      <c r="N918" s="98">
        <v>0</v>
      </c>
      <c r="O918" s="98">
        <f t="shared" si="781"/>
        <v>0</v>
      </c>
      <c r="P918" s="98">
        <f t="shared" si="782"/>
        <v>149.13300000000001</v>
      </c>
    </row>
    <row r="919" spans="1:16" ht="15" x14ac:dyDescent="0.2">
      <c r="A919" s="94" t="str">
        <f t="shared" si="770"/>
        <v/>
      </c>
      <c r="B919" s="30"/>
      <c r="C919" s="85" t="s">
        <v>630</v>
      </c>
      <c r="D919" s="28"/>
      <c r="E919" s="28"/>
      <c r="F919" s="96"/>
      <c r="G919" s="97"/>
      <c r="H919" s="97"/>
      <c r="I919" s="98"/>
      <c r="J919" s="97"/>
      <c r="K919" s="98"/>
      <c r="L919" s="98"/>
      <c r="M919" s="98"/>
      <c r="N919" s="98"/>
      <c r="O919" s="98"/>
      <c r="P919" s="98"/>
    </row>
    <row r="920" spans="1:16" ht="15" x14ac:dyDescent="0.2">
      <c r="A920" s="94">
        <f t="shared" si="770"/>
        <v>737</v>
      </c>
      <c r="B920" s="30"/>
      <c r="C920" s="59" t="s">
        <v>631</v>
      </c>
      <c r="D920" s="28">
        <v>7</v>
      </c>
      <c r="E920" s="28" t="s">
        <v>70</v>
      </c>
      <c r="F920" s="96">
        <v>0</v>
      </c>
      <c r="G920" s="97">
        <f t="shared" ref="G920:G927" si="783">(F920*D920)+D920</f>
        <v>7</v>
      </c>
      <c r="H920" s="97">
        <v>4.758</v>
      </c>
      <c r="I920" s="98">
        <v>76.58</v>
      </c>
      <c r="J920" s="97">
        <f t="shared" ref="J920:J927" si="784">H920*G920</f>
        <v>33.305999999999997</v>
      </c>
      <c r="K920" s="98">
        <f t="shared" ref="K920:K927" si="785">I920*J920</f>
        <v>2550.5734799999996</v>
      </c>
      <c r="L920" s="98">
        <v>299</v>
      </c>
      <c r="M920" s="98">
        <f t="shared" ref="M920:M927" si="786">L920*G920</f>
        <v>2093</v>
      </c>
      <c r="N920" s="98">
        <v>0</v>
      </c>
      <c r="O920" s="98">
        <f t="shared" ref="O920:O927" si="787">N920*G920</f>
        <v>0</v>
      </c>
      <c r="P920" s="98">
        <f t="shared" ref="P920:P927" si="788">IF(D920="","",(K920+M920+O920))</f>
        <v>4643.5734799999991</v>
      </c>
    </row>
    <row r="921" spans="1:16" ht="28.5" x14ac:dyDescent="0.2">
      <c r="A921" s="94">
        <f t="shared" si="770"/>
        <v>738</v>
      </c>
      <c r="B921" s="30"/>
      <c r="C921" s="59" t="s">
        <v>632</v>
      </c>
      <c r="D921" s="28">
        <v>4308.99</v>
      </c>
      <c r="E921" s="28" t="s">
        <v>67</v>
      </c>
      <c r="F921" s="96">
        <v>0.1</v>
      </c>
      <c r="G921" s="97">
        <f t="shared" si="783"/>
        <v>4739.8890000000001</v>
      </c>
      <c r="H921" s="97">
        <v>0.02</v>
      </c>
      <c r="I921" s="98">
        <v>76.58</v>
      </c>
      <c r="J921" s="97">
        <f t="shared" si="784"/>
        <v>94.797780000000003</v>
      </c>
      <c r="K921" s="98">
        <f t="shared" si="785"/>
        <v>7259.6139923999999</v>
      </c>
      <c r="L921" s="98">
        <v>1.4</v>
      </c>
      <c r="M921" s="98">
        <f t="shared" si="786"/>
        <v>6635.8445999999994</v>
      </c>
      <c r="N921" s="98">
        <v>0</v>
      </c>
      <c r="O921" s="98">
        <f t="shared" si="787"/>
        <v>0</v>
      </c>
      <c r="P921" s="98">
        <f t="shared" si="788"/>
        <v>13895.458592399998</v>
      </c>
    </row>
    <row r="922" spans="1:16" ht="28.5" x14ac:dyDescent="0.2">
      <c r="A922" s="94">
        <f t="shared" si="770"/>
        <v>739</v>
      </c>
      <c r="B922" s="30"/>
      <c r="C922" s="59" t="s">
        <v>633</v>
      </c>
      <c r="D922" s="28">
        <v>657.33</v>
      </c>
      <c r="E922" s="28" t="s">
        <v>67</v>
      </c>
      <c r="F922" s="96">
        <v>0.1</v>
      </c>
      <c r="G922" s="97">
        <f t="shared" si="783"/>
        <v>723.0630000000001</v>
      </c>
      <c r="H922" s="97">
        <v>0.08</v>
      </c>
      <c r="I922" s="98">
        <v>76.58</v>
      </c>
      <c r="J922" s="97">
        <f t="shared" si="784"/>
        <v>57.845040000000012</v>
      </c>
      <c r="K922" s="98">
        <f t="shared" si="785"/>
        <v>4429.7731632000005</v>
      </c>
      <c r="L922" s="98">
        <v>12</v>
      </c>
      <c r="M922" s="98">
        <f t="shared" si="786"/>
        <v>8676.7560000000012</v>
      </c>
      <c r="N922" s="98">
        <v>0</v>
      </c>
      <c r="O922" s="98">
        <f t="shared" si="787"/>
        <v>0</v>
      </c>
      <c r="P922" s="98">
        <f t="shared" si="788"/>
        <v>13106.529163200001</v>
      </c>
    </row>
    <row r="923" spans="1:16" ht="114" x14ac:dyDescent="0.2">
      <c r="A923" s="94">
        <f t="shared" si="770"/>
        <v>740</v>
      </c>
      <c r="B923" s="30"/>
      <c r="C923" s="59" t="s">
        <v>634</v>
      </c>
      <c r="D923" s="28">
        <v>389.7</v>
      </c>
      <c r="E923" s="28" t="s">
        <v>67</v>
      </c>
      <c r="F923" s="96">
        <v>0.1</v>
      </c>
      <c r="G923" s="97">
        <f t="shared" si="783"/>
        <v>428.66999999999996</v>
      </c>
      <c r="H923" s="97">
        <v>9.5000000000000001E-2</v>
      </c>
      <c r="I923" s="98">
        <v>76.58</v>
      </c>
      <c r="J923" s="97">
        <f t="shared" si="784"/>
        <v>40.723649999999999</v>
      </c>
      <c r="K923" s="98">
        <f t="shared" si="785"/>
        <v>3118.6171169999998</v>
      </c>
      <c r="L923" s="98">
        <v>10.74</v>
      </c>
      <c r="M923" s="98">
        <f t="shared" si="786"/>
        <v>4603.9157999999998</v>
      </c>
      <c r="N923" s="98">
        <v>0</v>
      </c>
      <c r="O923" s="98">
        <f t="shared" si="787"/>
        <v>0</v>
      </c>
      <c r="P923" s="98">
        <f t="shared" si="788"/>
        <v>7722.5329169999995</v>
      </c>
    </row>
    <row r="924" spans="1:16" ht="28.5" x14ac:dyDescent="0.2">
      <c r="A924" s="94">
        <f t="shared" si="770"/>
        <v>741</v>
      </c>
      <c r="B924" s="30"/>
      <c r="C924" s="59" t="s">
        <v>635</v>
      </c>
      <c r="D924" s="28">
        <v>692.93</v>
      </c>
      <c r="E924" s="28" t="s">
        <v>71</v>
      </c>
      <c r="F924" s="96">
        <v>0.1</v>
      </c>
      <c r="G924" s="97">
        <f t="shared" si="783"/>
        <v>762.22299999999996</v>
      </c>
      <c r="H924" s="97">
        <v>0.1</v>
      </c>
      <c r="I924" s="98">
        <v>76.58</v>
      </c>
      <c r="J924" s="97">
        <f t="shared" si="784"/>
        <v>76.222300000000004</v>
      </c>
      <c r="K924" s="98">
        <f t="shared" si="785"/>
        <v>5837.1037340000003</v>
      </c>
      <c r="L924" s="98">
        <v>3</v>
      </c>
      <c r="M924" s="98">
        <f t="shared" si="786"/>
        <v>2286.6689999999999</v>
      </c>
      <c r="N924" s="98">
        <v>0</v>
      </c>
      <c r="O924" s="98">
        <f t="shared" si="787"/>
        <v>0</v>
      </c>
      <c r="P924" s="98">
        <f t="shared" si="788"/>
        <v>8123.7727340000001</v>
      </c>
    </row>
    <row r="925" spans="1:16" ht="15" x14ac:dyDescent="0.2">
      <c r="A925" s="94">
        <f t="shared" si="770"/>
        <v>742</v>
      </c>
      <c r="B925" s="30"/>
      <c r="C925" s="59" t="s">
        <v>636</v>
      </c>
      <c r="D925" s="28">
        <v>1571.33</v>
      </c>
      <c r="E925" s="28" t="s">
        <v>71</v>
      </c>
      <c r="F925" s="96">
        <v>0.1</v>
      </c>
      <c r="G925" s="97">
        <f t="shared" si="783"/>
        <v>1728.463</v>
      </c>
      <c r="H925" s="97">
        <v>7.4999999999999997E-2</v>
      </c>
      <c r="I925" s="98">
        <v>76.58</v>
      </c>
      <c r="J925" s="97">
        <f t="shared" si="784"/>
        <v>129.634725</v>
      </c>
      <c r="K925" s="98">
        <f t="shared" si="785"/>
        <v>9927.4272404999992</v>
      </c>
      <c r="L925" s="98">
        <v>0.5</v>
      </c>
      <c r="M925" s="98">
        <f t="shared" si="786"/>
        <v>864.23149999999998</v>
      </c>
      <c r="N925" s="98">
        <v>0</v>
      </c>
      <c r="O925" s="98">
        <f t="shared" si="787"/>
        <v>0</v>
      </c>
      <c r="P925" s="98">
        <f t="shared" si="788"/>
        <v>10791.658740499999</v>
      </c>
    </row>
    <row r="926" spans="1:16" ht="15" x14ac:dyDescent="0.2">
      <c r="A926" s="94">
        <f t="shared" si="770"/>
        <v>743</v>
      </c>
      <c r="B926" s="30"/>
      <c r="C926" s="59" t="s">
        <v>637</v>
      </c>
      <c r="D926" s="28">
        <v>71.36</v>
      </c>
      <c r="E926" s="28" t="s">
        <v>71</v>
      </c>
      <c r="F926" s="96">
        <v>0.1</v>
      </c>
      <c r="G926" s="97">
        <f t="shared" si="783"/>
        <v>78.495999999999995</v>
      </c>
      <c r="H926" s="97">
        <v>0.75</v>
      </c>
      <c r="I926" s="98">
        <v>76.58</v>
      </c>
      <c r="J926" s="97">
        <f t="shared" si="784"/>
        <v>58.872</v>
      </c>
      <c r="K926" s="98">
        <f t="shared" si="785"/>
        <v>4508.4177600000003</v>
      </c>
      <c r="L926" s="98">
        <v>120</v>
      </c>
      <c r="M926" s="98">
        <f t="shared" si="786"/>
        <v>9419.5199999999986</v>
      </c>
      <c r="N926" s="98">
        <v>0</v>
      </c>
      <c r="O926" s="98">
        <f t="shared" si="787"/>
        <v>0</v>
      </c>
      <c r="P926" s="98">
        <f t="shared" si="788"/>
        <v>13927.937759999999</v>
      </c>
    </row>
    <row r="927" spans="1:16" ht="15" x14ac:dyDescent="0.2">
      <c r="A927" s="94">
        <f t="shared" si="770"/>
        <v>744</v>
      </c>
      <c r="B927" s="30"/>
      <c r="C927" s="59" t="s">
        <v>638</v>
      </c>
      <c r="D927" s="28">
        <v>66.97</v>
      </c>
      <c r="E927" s="28" t="s">
        <v>71</v>
      </c>
      <c r="F927" s="96">
        <v>0.1</v>
      </c>
      <c r="G927" s="97">
        <f t="shared" si="783"/>
        <v>73.667000000000002</v>
      </c>
      <c r="H927" s="97">
        <v>1.35</v>
      </c>
      <c r="I927" s="98">
        <v>76.58</v>
      </c>
      <c r="J927" s="97">
        <f t="shared" si="784"/>
        <v>99.450450000000004</v>
      </c>
      <c r="K927" s="98">
        <f t="shared" si="785"/>
        <v>7615.9154610000005</v>
      </c>
      <c r="L927" s="98">
        <v>135</v>
      </c>
      <c r="M927" s="98">
        <f t="shared" si="786"/>
        <v>9945.0450000000001</v>
      </c>
      <c r="N927" s="98">
        <v>0</v>
      </c>
      <c r="O927" s="98">
        <f t="shared" si="787"/>
        <v>0</v>
      </c>
      <c r="P927" s="98">
        <f t="shared" si="788"/>
        <v>17560.960461000002</v>
      </c>
    </row>
    <row r="928" spans="1:16" ht="15" x14ac:dyDescent="0.2">
      <c r="A928" s="94" t="str">
        <f t="shared" si="770"/>
        <v/>
      </c>
      <c r="B928" s="30"/>
      <c r="C928" s="85" t="s">
        <v>639</v>
      </c>
      <c r="D928" s="28"/>
      <c r="E928" s="28"/>
      <c r="F928" s="96"/>
      <c r="G928" s="97"/>
      <c r="H928" s="97"/>
      <c r="I928" s="98"/>
      <c r="J928" s="97"/>
      <c r="K928" s="98"/>
      <c r="L928" s="98"/>
      <c r="M928" s="98"/>
      <c r="N928" s="98"/>
      <c r="O928" s="98"/>
      <c r="P928" s="98"/>
    </row>
    <row r="929" spans="1:16" ht="28.5" x14ac:dyDescent="0.2">
      <c r="A929" s="94">
        <f t="shared" si="770"/>
        <v>745</v>
      </c>
      <c r="B929" s="30"/>
      <c r="C929" s="59" t="s">
        <v>640</v>
      </c>
      <c r="D929" s="28">
        <v>81.42</v>
      </c>
      <c r="E929" s="28" t="s">
        <v>67</v>
      </c>
      <c r="F929" s="96">
        <v>0.1</v>
      </c>
      <c r="G929" s="97">
        <f>(F929*D929)+D929</f>
        <v>89.561999999999998</v>
      </c>
      <c r="H929" s="97">
        <v>0.25</v>
      </c>
      <c r="I929" s="98">
        <v>76.58</v>
      </c>
      <c r="J929" s="97">
        <f>H929*G929</f>
        <v>22.390499999999999</v>
      </c>
      <c r="K929" s="98">
        <f>I929*J929</f>
        <v>1714.6644899999999</v>
      </c>
      <c r="L929" s="98">
        <v>35.14</v>
      </c>
      <c r="M929" s="98">
        <f>L929*G929</f>
        <v>3147.2086800000002</v>
      </c>
      <c r="N929" s="98">
        <v>0</v>
      </c>
      <c r="O929" s="98">
        <f>N929*G929</f>
        <v>0</v>
      </c>
      <c r="P929" s="98">
        <f>IF(D929="","",(K929+M929+O929))</f>
        <v>4861.8731699999998</v>
      </c>
    </row>
    <row r="930" spans="1:16" ht="28.5" x14ac:dyDescent="0.2">
      <c r="A930" s="94">
        <f t="shared" si="770"/>
        <v>746</v>
      </c>
      <c r="B930" s="30"/>
      <c r="C930" s="59" t="s">
        <v>641</v>
      </c>
      <c r="D930" s="28">
        <v>107.14</v>
      </c>
      <c r="E930" s="28" t="s">
        <v>71</v>
      </c>
      <c r="F930" s="96">
        <v>0.1</v>
      </c>
      <c r="G930" s="97">
        <f>(F930*D930)+D930</f>
        <v>117.854</v>
      </c>
      <c r="H930" s="97">
        <v>0.5</v>
      </c>
      <c r="I930" s="98">
        <v>76.58</v>
      </c>
      <c r="J930" s="97">
        <f>H930*G930</f>
        <v>58.927</v>
      </c>
      <c r="K930" s="98">
        <f>I930*J930</f>
        <v>4512.6296599999996</v>
      </c>
      <c r="L930" s="98">
        <v>40</v>
      </c>
      <c r="M930" s="98">
        <f>L930*G930</f>
        <v>4714.16</v>
      </c>
      <c r="N930" s="98">
        <v>0</v>
      </c>
      <c r="O930" s="98">
        <f>N930*G930</f>
        <v>0</v>
      </c>
      <c r="P930" s="98">
        <f>IF(D930="","",(K930+M930+O930))</f>
        <v>9226.7896599999985</v>
      </c>
    </row>
    <row r="931" spans="1:16" ht="15" x14ac:dyDescent="0.2">
      <c r="A931" s="94" t="str">
        <f t="shared" si="770"/>
        <v/>
      </c>
      <c r="B931" s="30"/>
      <c r="C931" s="85" t="s">
        <v>117</v>
      </c>
      <c r="D931" s="28"/>
      <c r="E931" s="28"/>
      <c r="F931" s="96"/>
      <c r="G931" s="97"/>
      <c r="H931" s="97"/>
      <c r="I931" s="98"/>
      <c r="J931" s="97"/>
      <c r="K931" s="98"/>
      <c r="L931" s="98"/>
      <c r="M931" s="98"/>
      <c r="N931" s="98"/>
      <c r="O931" s="98"/>
      <c r="P931" s="98"/>
    </row>
    <row r="932" spans="1:16" ht="42.75" x14ac:dyDescent="0.2">
      <c r="A932" s="94">
        <f t="shared" si="770"/>
        <v>747</v>
      </c>
      <c r="B932" s="30"/>
      <c r="C932" s="59" t="s">
        <v>642</v>
      </c>
      <c r="D932" s="28">
        <v>13</v>
      </c>
      <c r="E932" s="28" t="s">
        <v>70</v>
      </c>
      <c r="F932" s="96">
        <v>0</v>
      </c>
      <c r="G932" s="97">
        <f>(F932*D932)+D932</f>
        <v>13</v>
      </c>
      <c r="H932" s="97">
        <v>3.415</v>
      </c>
      <c r="I932" s="98">
        <v>76.58</v>
      </c>
      <c r="J932" s="97">
        <f>H932*G932</f>
        <v>44.395000000000003</v>
      </c>
      <c r="K932" s="98">
        <f>I932*J932</f>
        <v>3399.7691</v>
      </c>
      <c r="L932" s="98">
        <v>168.74</v>
      </c>
      <c r="M932" s="98">
        <f>L932*G932</f>
        <v>2193.62</v>
      </c>
      <c r="N932" s="98">
        <v>0</v>
      </c>
      <c r="O932" s="98">
        <f>N932*G932</f>
        <v>0</v>
      </c>
      <c r="P932" s="98">
        <f>IF(D932="","",(K932+M932+O932))</f>
        <v>5593.3891000000003</v>
      </c>
    </row>
    <row r="933" spans="1:16" ht="15" x14ac:dyDescent="0.2">
      <c r="A933" s="94">
        <f t="shared" si="770"/>
        <v>748</v>
      </c>
      <c r="B933" s="30"/>
      <c r="C933" s="59" t="s">
        <v>643</v>
      </c>
      <c r="D933" s="28">
        <v>4</v>
      </c>
      <c r="E933" s="28" t="s">
        <v>70</v>
      </c>
      <c r="F933" s="96">
        <v>0</v>
      </c>
      <c r="G933" s="97">
        <f>(F933*D933)+D933</f>
        <v>4</v>
      </c>
      <c r="H933" s="97">
        <v>3.415</v>
      </c>
      <c r="I933" s="98">
        <v>76.58</v>
      </c>
      <c r="J933" s="97">
        <f>H933*G933</f>
        <v>13.66</v>
      </c>
      <c r="K933" s="98">
        <f>I933*J933</f>
        <v>1046.0827999999999</v>
      </c>
      <c r="L933" s="98">
        <v>168.74</v>
      </c>
      <c r="M933" s="98">
        <f>L933*G933</f>
        <v>674.96</v>
      </c>
      <c r="N933" s="98">
        <v>0</v>
      </c>
      <c r="O933" s="98">
        <f>N933*G933</f>
        <v>0</v>
      </c>
      <c r="P933" s="98">
        <f>IF(D933="","",(K933+M933+O933))</f>
        <v>1721.0427999999999</v>
      </c>
    </row>
    <row r="934" spans="1:16" ht="15" x14ac:dyDescent="0.2">
      <c r="A934" s="94">
        <f t="shared" si="770"/>
        <v>749</v>
      </c>
      <c r="B934" s="30"/>
      <c r="C934" s="59" t="s">
        <v>644</v>
      </c>
      <c r="D934" s="28">
        <v>1</v>
      </c>
      <c r="E934" s="28" t="s">
        <v>70</v>
      </c>
      <c r="F934" s="96">
        <v>0</v>
      </c>
      <c r="G934" s="97">
        <f>(F934*D934)+D934</f>
        <v>1</v>
      </c>
      <c r="H934" s="97">
        <v>4.5979999999999999</v>
      </c>
      <c r="I934" s="98">
        <v>76.58</v>
      </c>
      <c r="J934" s="97">
        <f>H934*G934</f>
        <v>4.5979999999999999</v>
      </c>
      <c r="K934" s="98">
        <f>I934*J934</f>
        <v>352.11483999999996</v>
      </c>
      <c r="L934" s="98">
        <v>399.99</v>
      </c>
      <c r="M934" s="98">
        <f>L934*G934</f>
        <v>399.99</v>
      </c>
      <c r="N934" s="98">
        <v>0</v>
      </c>
      <c r="O934" s="98">
        <f>N934*G934</f>
        <v>0</v>
      </c>
      <c r="P934" s="98">
        <f>IF(D934="","",(K934+M934+O934))</f>
        <v>752.10483999999997</v>
      </c>
    </row>
    <row r="935" spans="1:16" ht="15" x14ac:dyDescent="0.2">
      <c r="A935" s="94">
        <f t="shared" si="770"/>
        <v>750</v>
      </c>
      <c r="B935" s="30"/>
      <c r="C935" s="59" t="s">
        <v>645</v>
      </c>
      <c r="D935" s="28">
        <v>4</v>
      </c>
      <c r="E935" s="28" t="s">
        <v>70</v>
      </c>
      <c r="F935" s="96">
        <v>0</v>
      </c>
      <c r="G935" s="97">
        <f>(F935*D935)+D935</f>
        <v>4</v>
      </c>
      <c r="H935" s="97">
        <v>2.4119999999999999</v>
      </c>
      <c r="I935" s="98">
        <v>76.58</v>
      </c>
      <c r="J935" s="97">
        <f>H935*G935</f>
        <v>9.6479999999999997</v>
      </c>
      <c r="K935" s="98">
        <f>I935*J935</f>
        <v>738.84384</v>
      </c>
      <c r="L935" s="98"/>
      <c r="M935" s="98">
        <f>L935*G935</f>
        <v>0</v>
      </c>
      <c r="N935" s="98">
        <v>0</v>
      </c>
      <c r="O935" s="98">
        <f>N935*G935</f>
        <v>0</v>
      </c>
      <c r="P935" s="98">
        <f>IF(D935="","",(K935+M935+O935))</f>
        <v>738.84384</v>
      </c>
    </row>
    <row r="936" spans="1:16" ht="15" x14ac:dyDescent="0.2">
      <c r="A936" s="94">
        <f t="shared" si="770"/>
        <v>751</v>
      </c>
      <c r="B936" s="30"/>
      <c r="C936" s="59" t="s">
        <v>646</v>
      </c>
      <c r="D936" s="28">
        <v>1</v>
      </c>
      <c r="E936" s="28" t="s">
        <v>70</v>
      </c>
      <c r="F936" s="96">
        <v>0</v>
      </c>
      <c r="G936" s="97">
        <f>(F936*D936)+D936</f>
        <v>1</v>
      </c>
      <c r="H936" s="97">
        <v>16.478000000000002</v>
      </c>
      <c r="I936" s="98">
        <v>76.58</v>
      </c>
      <c r="J936" s="97">
        <f>H936*G936</f>
        <v>16.478000000000002</v>
      </c>
      <c r="K936" s="98">
        <f>I936*J936</f>
        <v>1261.8852400000001</v>
      </c>
      <c r="L936" s="98">
        <v>5289</v>
      </c>
      <c r="M936" s="98">
        <f>L936*G936</f>
        <v>5289</v>
      </c>
      <c r="N936" s="98">
        <v>0</v>
      </c>
      <c r="O936" s="98">
        <f>N936*G936</f>
        <v>0</v>
      </c>
      <c r="P936" s="98">
        <f>IF(D936="","",(K936+M936+O936))</f>
        <v>6550.8852399999996</v>
      </c>
    </row>
    <row r="937" spans="1:16" ht="15" x14ac:dyDescent="0.2">
      <c r="A937" s="94" t="str">
        <f t="shared" si="770"/>
        <v/>
      </c>
      <c r="B937" s="30"/>
      <c r="C937" s="85" t="s">
        <v>647</v>
      </c>
      <c r="D937" s="28"/>
      <c r="E937" s="28"/>
      <c r="F937" s="96"/>
      <c r="G937" s="97"/>
      <c r="H937" s="97"/>
      <c r="I937" s="98"/>
      <c r="J937" s="97"/>
      <c r="K937" s="98"/>
      <c r="L937" s="98"/>
      <c r="M937" s="98"/>
      <c r="N937" s="98"/>
      <c r="O937" s="98"/>
      <c r="P937" s="98"/>
    </row>
    <row r="938" spans="1:16" ht="15" x14ac:dyDescent="0.2">
      <c r="A938" s="94" t="str">
        <f t="shared" si="770"/>
        <v/>
      </c>
      <c r="B938" s="30"/>
      <c r="C938" s="139" t="s">
        <v>648</v>
      </c>
      <c r="D938" s="28"/>
      <c r="E938" s="28"/>
      <c r="F938" s="96"/>
      <c r="G938" s="97"/>
      <c r="H938" s="97"/>
      <c r="I938" s="98"/>
      <c r="J938" s="97"/>
      <c r="K938" s="98"/>
      <c r="L938" s="98"/>
      <c r="M938" s="98"/>
      <c r="N938" s="98"/>
      <c r="O938" s="98"/>
      <c r="P938" s="98"/>
    </row>
    <row r="939" spans="1:16" ht="42.75" x14ac:dyDescent="0.2">
      <c r="A939" s="94">
        <f t="shared" si="770"/>
        <v>752</v>
      </c>
      <c r="B939" s="30"/>
      <c r="C939" s="59" t="s">
        <v>649</v>
      </c>
      <c r="D939" s="28">
        <v>7</v>
      </c>
      <c r="E939" s="28" t="s">
        <v>70</v>
      </c>
      <c r="F939" s="96">
        <v>0</v>
      </c>
      <c r="G939" s="97">
        <f>(F939*D939)+D939</f>
        <v>7</v>
      </c>
      <c r="H939" s="97">
        <v>5.4119999999999999</v>
      </c>
      <c r="I939" s="98">
        <v>58.42</v>
      </c>
      <c r="J939" s="97">
        <f>H939*G939</f>
        <v>37.884</v>
      </c>
      <c r="K939" s="98">
        <f>I939*J939</f>
        <v>2213.1832800000002</v>
      </c>
      <c r="L939" s="98">
        <v>383.96</v>
      </c>
      <c r="M939" s="98">
        <f>L939*G939</f>
        <v>2687.72</v>
      </c>
      <c r="N939" s="98">
        <v>0</v>
      </c>
      <c r="O939" s="98">
        <f>N939*G939</f>
        <v>0</v>
      </c>
      <c r="P939" s="98">
        <f>IF(D939="","",(K939+M939+O939))</f>
        <v>4900.9032800000004</v>
      </c>
    </row>
    <row r="940" spans="1:16" ht="42.75" x14ac:dyDescent="0.2">
      <c r="A940" s="94">
        <f t="shared" si="770"/>
        <v>753</v>
      </c>
      <c r="B940" s="30"/>
      <c r="C940" s="59" t="s">
        <v>650</v>
      </c>
      <c r="D940" s="28">
        <v>6</v>
      </c>
      <c r="E940" s="28" t="s">
        <v>70</v>
      </c>
      <c r="F940" s="96">
        <v>0</v>
      </c>
      <c r="G940" s="97">
        <f t="shared" ref="G940:G968" si="789">(F940*D940)+D940</f>
        <v>6</v>
      </c>
      <c r="H940" s="97">
        <v>6.1269999999999998</v>
      </c>
      <c r="I940" s="98">
        <v>58.42</v>
      </c>
      <c r="J940" s="97">
        <f t="shared" ref="J940:J968" si="790">H940*G940</f>
        <v>36.762</v>
      </c>
      <c r="K940" s="98">
        <f t="shared" ref="K940:K968" si="791">I940*J940</f>
        <v>2147.6360399999999</v>
      </c>
      <c r="L940" s="98">
        <v>425.9</v>
      </c>
      <c r="M940" s="98">
        <f t="shared" ref="M940:M968" si="792">L940*G940</f>
        <v>2555.3999999999996</v>
      </c>
      <c r="N940" s="98">
        <v>0</v>
      </c>
      <c r="O940" s="98">
        <f t="shared" ref="O940:O968" si="793">N940*G940</f>
        <v>0</v>
      </c>
      <c r="P940" s="98">
        <f t="shared" ref="P940:P968" si="794">IF(D940="","",(K940+M940+O940))</f>
        <v>4703.036039999999</v>
      </c>
    </row>
    <row r="941" spans="1:16" ht="42.75" x14ac:dyDescent="0.2">
      <c r="A941" s="94">
        <f t="shared" si="770"/>
        <v>754</v>
      </c>
      <c r="B941" s="30"/>
      <c r="C941" s="59" t="s">
        <v>651</v>
      </c>
      <c r="D941" s="28">
        <v>2</v>
      </c>
      <c r="E941" s="28" t="s">
        <v>70</v>
      </c>
      <c r="F941" s="96">
        <v>0</v>
      </c>
      <c r="G941" s="97">
        <f t="shared" si="789"/>
        <v>2</v>
      </c>
      <c r="H941" s="97">
        <v>5.9859999999999998</v>
      </c>
      <c r="I941" s="98">
        <v>58.42</v>
      </c>
      <c r="J941" s="97">
        <f t="shared" si="790"/>
        <v>11.972</v>
      </c>
      <c r="K941" s="98">
        <f t="shared" si="791"/>
        <v>699.40423999999996</v>
      </c>
      <c r="L941" s="98">
        <v>399.96</v>
      </c>
      <c r="M941" s="98">
        <f t="shared" si="792"/>
        <v>799.92</v>
      </c>
      <c r="N941" s="98">
        <v>0</v>
      </c>
      <c r="O941" s="98">
        <f t="shared" si="793"/>
        <v>0</v>
      </c>
      <c r="P941" s="98">
        <f t="shared" si="794"/>
        <v>1499.3242399999999</v>
      </c>
    </row>
    <row r="942" spans="1:16" ht="42.75" x14ac:dyDescent="0.2">
      <c r="A942" s="94">
        <f t="shared" si="770"/>
        <v>755</v>
      </c>
      <c r="B942" s="30"/>
      <c r="C942" s="59" t="s">
        <v>652</v>
      </c>
      <c r="D942" s="28">
        <v>2</v>
      </c>
      <c r="E942" s="28" t="s">
        <v>70</v>
      </c>
      <c r="F942" s="96">
        <v>0</v>
      </c>
      <c r="G942" s="97">
        <f t="shared" si="789"/>
        <v>2</v>
      </c>
      <c r="H942" s="97">
        <v>6.3719999999999999</v>
      </c>
      <c r="I942" s="98">
        <v>58.42</v>
      </c>
      <c r="J942" s="97">
        <f t="shared" si="790"/>
        <v>12.744</v>
      </c>
      <c r="K942" s="98">
        <f t="shared" si="791"/>
        <v>744.50448000000006</v>
      </c>
      <c r="L942" s="98">
        <v>428.75</v>
      </c>
      <c r="M942" s="98">
        <f t="shared" si="792"/>
        <v>857.5</v>
      </c>
      <c r="N942" s="98">
        <v>0</v>
      </c>
      <c r="O942" s="98">
        <f t="shared" si="793"/>
        <v>0</v>
      </c>
      <c r="P942" s="98">
        <f t="shared" si="794"/>
        <v>1602.0044800000001</v>
      </c>
    </row>
    <row r="943" spans="1:16" ht="42.75" x14ac:dyDescent="0.2">
      <c r="A943" s="94">
        <f t="shared" si="770"/>
        <v>756</v>
      </c>
      <c r="B943" s="30"/>
      <c r="C943" s="59" t="s">
        <v>653</v>
      </c>
      <c r="D943" s="28">
        <v>1</v>
      </c>
      <c r="E943" s="28" t="s">
        <v>70</v>
      </c>
      <c r="F943" s="96">
        <v>0</v>
      </c>
      <c r="G943" s="97">
        <f t="shared" si="789"/>
        <v>1</v>
      </c>
      <c r="H943" s="97">
        <v>16.472999999999999</v>
      </c>
      <c r="I943" s="98">
        <v>58.42</v>
      </c>
      <c r="J943" s="97">
        <f t="shared" si="790"/>
        <v>16.472999999999999</v>
      </c>
      <c r="K943" s="98">
        <f t="shared" si="791"/>
        <v>962.35266000000001</v>
      </c>
      <c r="L943" s="98">
        <v>1978.62</v>
      </c>
      <c r="M943" s="98">
        <f t="shared" si="792"/>
        <v>1978.62</v>
      </c>
      <c r="N943" s="98">
        <v>0</v>
      </c>
      <c r="O943" s="98">
        <f t="shared" si="793"/>
        <v>0</v>
      </c>
      <c r="P943" s="98">
        <f t="shared" si="794"/>
        <v>2940.9726599999999</v>
      </c>
    </row>
    <row r="944" spans="1:16" ht="42.75" x14ac:dyDescent="0.2">
      <c r="A944" s="94">
        <f t="shared" si="770"/>
        <v>757</v>
      </c>
      <c r="B944" s="30"/>
      <c r="C944" s="59" t="s">
        <v>654</v>
      </c>
      <c r="D944" s="28">
        <v>1</v>
      </c>
      <c r="E944" s="28" t="s">
        <v>70</v>
      </c>
      <c r="F944" s="96">
        <v>0</v>
      </c>
      <c r="G944" s="97">
        <f t="shared" si="789"/>
        <v>1</v>
      </c>
      <c r="H944" s="97">
        <v>12.529</v>
      </c>
      <c r="I944" s="98">
        <v>58.42</v>
      </c>
      <c r="J944" s="97">
        <f t="shared" si="790"/>
        <v>12.529</v>
      </c>
      <c r="K944" s="98">
        <f t="shared" si="791"/>
        <v>731.94417999999996</v>
      </c>
      <c r="L944" s="98">
        <v>1475</v>
      </c>
      <c r="M944" s="98">
        <f t="shared" si="792"/>
        <v>1475</v>
      </c>
      <c r="N944" s="98">
        <v>0</v>
      </c>
      <c r="O944" s="98">
        <f t="shared" si="793"/>
        <v>0</v>
      </c>
      <c r="P944" s="98">
        <f t="shared" si="794"/>
        <v>2206.94418</v>
      </c>
    </row>
    <row r="945" spans="1:16" ht="15" x14ac:dyDescent="0.2">
      <c r="A945" s="94" t="str">
        <f t="shared" si="770"/>
        <v/>
      </c>
      <c r="B945" s="30"/>
      <c r="C945" s="139" t="s">
        <v>655</v>
      </c>
      <c r="D945" s="28"/>
      <c r="E945" s="28"/>
      <c r="F945" s="96"/>
      <c r="G945" s="97"/>
      <c r="H945" s="97"/>
      <c r="I945" s="98"/>
      <c r="J945" s="97"/>
      <c r="K945" s="98"/>
      <c r="L945" s="98"/>
      <c r="M945" s="98"/>
      <c r="N945" s="98"/>
      <c r="O945" s="98"/>
      <c r="P945" s="98"/>
    </row>
    <row r="946" spans="1:16" ht="42.75" x14ac:dyDescent="0.2">
      <c r="A946" s="94">
        <f t="shared" si="770"/>
        <v>758</v>
      </c>
      <c r="B946" s="30"/>
      <c r="C946" s="59" t="s">
        <v>656</v>
      </c>
      <c r="D946" s="28">
        <v>25</v>
      </c>
      <c r="E946" s="28" t="s">
        <v>70</v>
      </c>
      <c r="F946" s="96">
        <v>0</v>
      </c>
      <c r="G946" s="97">
        <f t="shared" si="789"/>
        <v>25</v>
      </c>
      <c r="H946" s="97">
        <v>0.89863714285714269</v>
      </c>
      <c r="I946" s="98">
        <v>58.42</v>
      </c>
      <c r="J946" s="97">
        <f t="shared" si="790"/>
        <v>22.465928571428567</v>
      </c>
      <c r="K946" s="98">
        <f t="shared" si="791"/>
        <v>1312.459547142857</v>
      </c>
      <c r="L946" s="98">
        <v>48.3444</v>
      </c>
      <c r="M946" s="98">
        <f t="shared" si="792"/>
        <v>1208.6099999999999</v>
      </c>
      <c r="N946" s="98">
        <v>0</v>
      </c>
      <c r="O946" s="98">
        <f t="shared" si="793"/>
        <v>0</v>
      </c>
      <c r="P946" s="98">
        <f t="shared" si="794"/>
        <v>2521.0695471428571</v>
      </c>
    </row>
    <row r="947" spans="1:16" ht="42.75" x14ac:dyDescent="0.2">
      <c r="A947" s="94">
        <f t="shared" si="770"/>
        <v>759</v>
      </c>
      <c r="B947" s="30"/>
      <c r="C947" s="59" t="s">
        <v>657</v>
      </c>
      <c r="D947" s="28">
        <v>79</v>
      </c>
      <c r="E947" s="28" t="s">
        <v>70</v>
      </c>
      <c r="F947" s="96">
        <v>0</v>
      </c>
      <c r="G947" s="97">
        <f t="shared" si="789"/>
        <v>79</v>
      </c>
      <c r="H947" s="97">
        <v>0.96695142857142857</v>
      </c>
      <c r="I947" s="98">
        <v>58.42</v>
      </c>
      <c r="J947" s="97">
        <f t="shared" si="790"/>
        <v>76.389162857142864</v>
      </c>
      <c r="K947" s="98">
        <f t="shared" si="791"/>
        <v>4462.6548941142864</v>
      </c>
      <c r="L947" s="98">
        <v>54.561000000000007</v>
      </c>
      <c r="M947" s="98">
        <f t="shared" si="792"/>
        <v>4310.3190000000004</v>
      </c>
      <c r="N947" s="98">
        <v>0</v>
      </c>
      <c r="O947" s="98">
        <f t="shared" si="793"/>
        <v>0</v>
      </c>
      <c r="P947" s="98">
        <f t="shared" si="794"/>
        <v>8772.9738941142859</v>
      </c>
    </row>
    <row r="948" spans="1:16" ht="42.75" x14ac:dyDescent="0.2">
      <c r="A948" s="94">
        <f t="shared" si="770"/>
        <v>760</v>
      </c>
      <c r="B948" s="30"/>
      <c r="C948" s="59" t="s">
        <v>658</v>
      </c>
      <c r="D948" s="28">
        <v>48</v>
      </c>
      <c r="E948" s="28" t="s">
        <v>70</v>
      </c>
      <c r="F948" s="96">
        <v>0</v>
      </c>
      <c r="G948" s="97">
        <f t="shared" si="789"/>
        <v>48</v>
      </c>
      <c r="H948" s="97">
        <v>0.62443714285714291</v>
      </c>
      <c r="I948" s="98">
        <v>58.42</v>
      </c>
      <c r="J948" s="97">
        <f t="shared" si="790"/>
        <v>29.97298285714286</v>
      </c>
      <c r="K948" s="98">
        <f t="shared" si="791"/>
        <v>1751.0216585142859</v>
      </c>
      <c r="L948" s="98">
        <v>23.392199999999999</v>
      </c>
      <c r="M948" s="98">
        <f t="shared" si="792"/>
        <v>1122.8255999999999</v>
      </c>
      <c r="N948" s="98">
        <v>0</v>
      </c>
      <c r="O948" s="98">
        <f t="shared" si="793"/>
        <v>0</v>
      </c>
      <c r="P948" s="98">
        <f t="shared" si="794"/>
        <v>2873.8472585142858</v>
      </c>
    </row>
    <row r="949" spans="1:16" ht="42.75" x14ac:dyDescent="0.2">
      <c r="A949" s="94">
        <f t="shared" si="770"/>
        <v>761</v>
      </c>
      <c r="B949" s="30"/>
      <c r="C949" s="59" t="s">
        <v>659</v>
      </c>
      <c r="D949" s="28">
        <v>26</v>
      </c>
      <c r="E949" s="28" t="s">
        <v>70</v>
      </c>
      <c r="F949" s="96">
        <v>0</v>
      </c>
      <c r="G949" s="97">
        <f t="shared" si="789"/>
        <v>26</v>
      </c>
      <c r="H949" s="97">
        <v>0.66729428571428573</v>
      </c>
      <c r="I949" s="98">
        <v>58.42</v>
      </c>
      <c r="J949" s="97">
        <f t="shared" si="790"/>
        <v>17.349651428571431</v>
      </c>
      <c r="K949" s="98">
        <f t="shared" si="791"/>
        <v>1013.566636457143</v>
      </c>
      <c r="L949" s="98">
        <v>27.292200000000001</v>
      </c>
      <c r="M949" s="98">
        <f t="shared" si="792"/>
        <v>709.59720000000004</v>
      </c>
      <c r="N949" s="98">
        <v>0</v>
      </c>
      <c r="O949" s="98">
        <f t="shared" si="793"/>
        <v>0</v>
      </c>
      <c r="P949" s="98">
        <f t="shared" si="794"/>
        <v>1723.1638364571431</v>
      </c>
    </row>
    <row r="950" spans="1:16" ht="42.75" x14ac:dyDescent="0.2">
      <c r="A950" s="94">
        <f t="shared" si="770"/>
        <v>762</v>
      </c>
      <c r="B950" s="30"/>
      <c r="C950" s="59" t="s">
        <v>660</v>
      </c>
      <c r="D950" s="28">
        <v>26</v>
      </c>
      <c r="E950" s="28" t="s">
        <v>70</v>
      </c>
      <c r="F950" s="96">
        <v>0</v>
      </c>
      <c r="G950" s="97">
        <f t="shared" si="789"/>
        <v>26</v>
      </c>
      <c r="H950" s="97">
        <v>1.4816657142857144</v>
      </c>
      <c r="I950" s="98">
        <v>58.42</v>
      </c>
      <c r="J950" s="97">
        <f t="shared" si="790"/>
        <v>38.523308571428572</v>
      </c>
      <c r="K950" s="98">
        <f t="shared" si="791"/>
        <v>2250.5316867428573</v>
      </c>
      <c r="L950" s="98">
        <v>101.4</v>
      </c>
      <c r="M950" s="98">
        <f t="shared" si="792"/>
        <v>2636.4</v>
      </c>
      <c r="N950" s="98">
        <v>0</v>
      </c>
      <c r="O950" s="98">
        <f t="shared" si="793"/>
        <v>0</v>
      </c>
      <c r="P950" s="98">
        <f t="shared" si="794"/>
        <v>4886.931686742857</v>
      </c>
    </row>
    <row r="951" spans="1:16" ht="42.75" x14ac:dyDescent="0.2">
      <c r="A951" s="94">
        <f t="shared" si="770"/>
        <v>763</v>
      </c>
      <c r="B951" s="30"/>
      <c r="C951" s="59" t="s">
        <v>661</v>
      </c>
      <c r="D951" s="28">
        <v>6</v>
      </c>
      <c r="E951" s="28" t="s">
        <v>70</v>
      </c>
      <c r="F951" s="96">
        <v>0</v>
      </c>
      <c r="G951" s="97">
        <f t="shared" si="789"/>
        <v>6</v>
      </c>
      <c r="H951" s="97">
        <v>0.48729428571428568</v>
      </c>
      <c r="I951" s="98">
        <v>58.42</v>
      </c>
      <c r="J951" s="97">
        <f t="shared" si="790"/>
        <v>2.9237657142857141</v>
      </c>
      <c r="K951" s="98">
        <f t="shared" si="791"/>
        <v>170.80639302857142</v>
      </c>
      <c r="L951" s="98">
        <v>10.9122</v>
      </c>
      <c r="M951" s="98">
        <f t="shared" si="792"/>
        <v>65.473200000000006</v>
      </c>
      <c r="N951" s="98">
        <v>0</v>
      </c>
      <c r="O951" s="98">
        <f t="shared" si="793"/>
        <v>0</v>
      </c>
      <c r="P951" s="98">
        <f t="shared" si="794"/>
        <v>236.27959302857141</v>
      </c>
    </row>
    <row r="952" spans="1:16" ht="42.75" x14ac:dyDescent="0.2">
      <c r="A952" s="94">
        <f t="shared" si="770"/>
        <v>764</v>
      </c>
      <c r="B952" s="30"/>
      <c r="C952" s="59" t="s">
        <v>662</v>
      </c>
      <c r="D952" s="28">
        <v>13</v>
      </c>
      <c r="E952" s="28" t="s">
        <v>70</v>
      </c>
      <c r="F952" s="96">
        <v>0</v>
      </c>
      <c r="G952" s="97">
        <f t="shared" si="789"/>
        <v>13</v>
      </c>
      <c r="H952" s="97">
        <v>0.79552285714285709</v>
      </c>
      <c r="I952" s="98">
        <v>58.42</v>
      </c>
      <c r="J952" s="97">
        <f t="shared" si="790"/>
        <v>10.341797142857143</v>
      </c>
      <c r="K952" s="98">
        <f t="shared" si="791"/>
        <v>604.16778908571428</v>
      </c>
      <c r="L952" s="98">
        <v>38.961000000000006</v>
      </c>
      <c r="M952" s="98">
        <f t="shared" si="792"/>
        <v>506.49300000000005</v>
      </c>
      <c r="N952" s="98">
        <v>0</v>
      </c>
      <c r="O952" s="98">
        <f t="shared" si="793"/>
        <v>0</v>
      </c>
      <c r="P952" s="98">
        <f t="shared" si="794"/>
        <v>1110.6607890857144</v>
      </c>
    </row>
    <row r="953" spans="1:16" ht="42.75" x14ac:dyDescent="0.2">
      <c r="A953" s="94">
        <f t="shared" si="770"/>
        <v>765</v>
      </c>
      <c r="B953" s="30"/>
      <c r="C953" s="59" t="s">
        <v>663</v>
      </c>
      <c r="D953" s="28">
        <v>39</v>
      </c>
      <c r="E953" s="28" t="s">
        <v>70</v>
      </c>
      <c r="F953" s="96">
        <v>0</v>
      </c>
      <c r="G953" s="97">
        <f t="shared" si="789"/>
        <v>39</v>
      </c>
      <c r="H953" s="97">
        <v>0.96129428571428577</v>
      </c>
      <c r="I953" s="98">
        <v>58.42</v>
      </c>
      <c r="J953" s="97">
        <f t="shared" si="790"/>
        <v>37.490477142857145</v>
      </c>
      <c r="K953" s="98">
        <f t="shared" si="791"/>
        <v>2190.1936746857145</v>
      </c>
      <c r="L953" s="98">
        <v>54.046200000000006</v>
      </c>
      <c r="M953" s="98">
        <f t="shared" si="792"/>
        <v>2107.8018000000002</v>
      </c>
      <c r="N953" s="98">
        <v>0</v>
      </c>
      <c r="O953" s="98">
        <f t="shared" si="793"/>
        <v>0</v>
      </c>
      <c r="P953" s="98">
        <f t="shared" si="794"/>
        <v>4297.9954746857147</v>
      </c>
    </row>
    <row r="954" spans="1:16" ht="42.75" x14ac:dyDescent="0.2">
      <c r="A954" s="94">
        <f t="shared" si="770"/>
        <v>766</v>
      </c>
      <c r="B954" s="30"/>
      <c r="C954" s="59" t="s">
        <v>664</v>
      </c>
      <c r="D954" s="28">
        <v>48</v>
      </c>
      <c r="E954" s="28" t="s">
        <v>70</v>
      </c>
      <c r="F954" s="96">
        <v>0</v>
      </c>
      <c r="G954" s="97">
        <f t="shared" si="789"/>
        <v>48</v>
      </c>
      <c r="H954" s="97">
        <v>0.84515142857142844</v>
      </c>
      <c r="I954" s="98">
        <v>58.42</v>
      </c>
      <c r="J954" s="97">
        <f t="shared" si="790"/>
        <v>40.567268571428563</v>
      </c>
      <c r="K954" s="98">
        <f t="shared" si="791"/>
        <v>2369.9398299428567</v>
      </c>
      <c r="L954" s="98">
        <v>43.477200000000003</v>
      </c>
      <c r="M954" s="98">
        <f t="shared" si="792"/>
        <v>2086.9056</v>
      </c>
      <c r="N954" s="98">
        <v>0</v>
      </c>
      <c r="O954" s="98">
        <f t="shared" si="793"/>
        <v>0</v>
      </c>
      <c r="P954" s="98">
        <f t="shared" si="794"/>
        <v>4456.8454299428568</v>
      </c>
    </row>
    <row r="955" spans="1:16" ht="42.75" x14ac:dyDescent="0.2">
      <c r="A955" s="94">
        <f t="shared" si="770"/>
        <v>767</v>
      </c>
      <c r="B955" s="30"/>
      <c r="C955" s="59" t="s">
        <v>665</v>
      </c>
      <c r="D955" s="28">
        <v>24</v>
      </c>
      <c r="E955" s="28" t="s">
        <v>70</v>
      </c>
      <c r="F955" s="96">
        <v>0</v>
      </c>
      <c r="G955" s="97">
        <f t="shared" si="789"/>
        <v>24</v>
      </c>
      <c r="H955" s="97">
        <v>0.90489428571428587</v>
      </c>
      <c r="I955" s="98">
        <v>58.42</v>
      </c>
      <c r="J955" s="97">
        <f t="shared" si="790"/>
        <v>21.717462857142863</v>
      </c>
      <c r="K955" s="98">
        <f t="shared" si="791"/>
        <v>1268.7341801142861</v>
      </c>
      <c r="L955" s="98">
        <v>48.913800000000002</v>
      </c>
      <c r="M955" s="98">
        <f t="shared" si="792"/>
        <v>1173.9312</v>
      </c>
      <c r="N955" s="98">
        <v>0</v>
      </c>
      <c r="O955" s="98">
        <f t="shared" si="793"/>
        <v>0</v>
      </c>
      <c r="P955" s="98">
        <f t="shared" si="794"/>
        <v>2442.6653801142861</v>
      </c>
    </row>
    <row r="956" spans="1:16" ht="42.75" x14ac:dyDescent="0.2">
      <c r="A956" s="94">
        <f t="shared" si="770"/>
        <v>768</v>
      </c>
      <c r="B956" s="30"/>
      <c r="C956" s="59" t="s">
        <v>666</v>
      </c>
      <c r="D956" s="28">
        <v>26</v>
      </c>
      <c r="E956" s="28" t="s">
        <v>70</v>
      </c>
      <c r="F956" s="96">
        <v>0</v>
      </c>
      <c r="G956" s="97">
        <f t="shared" si="789"/>
        <v>26</v>
      </c>
      <c r="H956" s="97">
        <v>1.018637142857143</v>
      </c>
      <c r="I956" s="98">
        <v>58.42</v>
      </c>
      <c r="J956" s="97">
        <f t="shared" si="790"/>
        <v>26.484565714285718</v>
      </c>
      <c r="K956" s="98">
        <f t="shared" si="791"/>
        <v>1547.2283290285718</v>
      </c>
      <c r="L956" s="98">
        <v>59.264400000000002</v>
      </c>
      <c r="M956" s="98">
        <f t="shared" si="792"/>
        <v>1540.8744000000002</v>
      </c>
      <c r="N956" s="98">
        <v>0</v>
      </c>
      <c r="O956" s="98">
        <f t="shared" si="793"/>
        <v>0</v>
      </c>
      <c r="P956" s="98">
        <f t="shared" si="794"/>
        <v>3088.102729028572</v>
      </c>
    </row>
    <row r="957" spans="1:16" ht="42.75" x14ac:dyDescent="0.2">
      <c r="A957" s="94">
        <f t="shared" si="770"/>
        <v>769</v>
      </c>
      <c r="B957" s="30"/>
      <c r="C957" s="59" t="s">
        <v>667</v>
      </c>
      <c r="D957" s="28">
        <v>3</v>
      </c>
      <c r="E957" s="28" t="s">
        <v>70</v>
      </c>
      <c r="F957" s="96">
        <v>0</v>
      </c>
      <c r="G957" s="97">
        <f t="shared" si="789"/>
        <v>3</v>
      </c>
      <c r="H957" s="97">
        <v>1.2126942857142857</v>
      </c>
      <c r="I957" s="98">
        <v>58.42</v>
      </c>
      <c r="J957" s="97">
        <f t="shared" si="790"/>
        <v>3.638082857142857</v>
      </c>
      <c r="K957" s="98">
        <f t="shared" si="791"/>
        <v>212.53680051428572</v>
      </c>
      <c r="L957" s="98">
        <v>76.923600000000008</v>
      </c>
      <c r="M957" s="98">
        <f t="shared" si="792"/>
        <v>230.77080000000001</v>
      </c>
      <c r="N957" s="98">
        <v>0</v>
      </c>
      <c r="O957" s="98">
        <f t="shared" si="793"/>
        <v>0</v>
      </c>
      <c r="P957" s="98">
        <f t="shared" si="794"/>
        <v>443.3076005142857</v>
      </c>
    </row>
    <row r="958" spans="1:16" ht="42.75" x14ac:dyDescent="0.2">
      <c r="A958" s="94">
        <f t="shared" si="770"/>
        <v>770</v>
      </c>
      <c r="B958" s="30"/>
      <c r="C958" s="59" t="s">
        <v>668</v>
      </c>
      <c r="D958" s="28">
        <v>3</v>
      </c>
      <c r="E958" s="28" t="s">
        <v>70</v>
      </c>
      <c r="F958" s="96">
        <v>0</v>
      </c>
      <c r="G958" s="97">
        <f t="shared" si="789"/>
        <v>3</v>
      </c>
      <c r="H958" s="97">
        <v>1.0982657142857142</v>
      </c>
      <c r="I958" s="98">
        <v>58.42</v>
      </c>
      <c r="J958" s="97">
        <f t="shared" si="790"/>
        <v>3.2947971428571425</v>
      </c>
      <c r="K958" s="98">
        <f t="shared" si="791"/>
        <v>192.48204908571427</v>
      </c>
      <c r="L958" s="98">
        <v>66.510599999999997</v>
      </c>
      <c r="M958" s="98">
        <f t="shared" si="792"/>
        <v>199.53179999999998</v>
      </c>
      <c r="N958" s="98">
        <v>0</v>
      </c>
      <c r="O958" s="98">
        <f t="shared" si="793"/>
        <v>0</v>
      </c>
      <c r="P958" s="98">
        <f t="shared" si="794"/>
        <v>392.01384908571424</v>
      </c>
    </row>
    <row r="959" spans="1:16" ht="42.75" x14ac:dyDescent="0.2">
      <c r="A959" s="94">
        <f t="shared" ref="A959:A996" si="795">IF(E959=0,"",1+MAX(A951:A958))</f>
        <v>771</v>
      </c>
      <c r="B959" s="30"/>
      <c r="C959" s="59" t="s">
        <v>669</v>
      </c>
      <c r="D959" s="28">
        <v>1</v>
      </c>
      <c r="E959" s="28" t="s">
        <v>70</v>
      </c>
      <c r="F959" s="96">
        <v>0</v>
      </c>
      <c r="G959" s="97">
        <f t="shared" si="789"/>
        <v>1</v>
      </c>
      <c r="H959" s="97">
        <v>0.74700857142857147</v>
      </c>
      <c r="I959" s="98">
        <v>58.42</v>
      </c>
      <c r="J959" s="97">
        <f t="shared" si="790"/>
        <v>0.74700857142857147</v>
      </c>
      <c r="K959" s="98">
        <f t="shared" si="791"/>
        <v>43.640240742857145</v>
      </c>
      <c r="L959" s="98">
        <v>34.546199999999999</v>
      </c>
      <c r="M959" s="98">
        <f t="shared" si="792"/>
        <v>34.546199999999999</v>
      </c>
      <c r="N959" s="98">
        <v>0</v>
      </c>
      <c r="O959" s="98">
        <f t="shared" si="793"/>
        <v>0</v>
      </c>
      <c r="P959" s="98">
        <f t="shared" si="794"/>
        <v>78.186440742857144</v>
      </c>
    </row>
    <row r="960" spans="1:16" ht="42.75" x14ac:dyDescent="0.2">
      <c r="A960" s="94">
        <f t="shared" si="795"/>
        <v>772</v>
      </c>
      <c r="B960" s="30"/>
      <c r="C960" s="59" t="s">
        <v>670</v>
      </c>
      <c r="D960" s="28">
        <v>31</v>
      </c>
      <c r="E960" s="28" t="s">
        <v>70</v>
      </c>
      <c r="F960" s="96">
        <v>0</v>
      </c>
      <c r="G960" s="97">
        <f t="shared" si="789"/>
        <v>31</v>
      </c>
      <c r="H960" s="97">
        <v>0.81197999999999992</v>
      </c>
      <c r="I960" s="98">
        <v>58.42</v>
      </c>
      <c r="J960" s="97">
        <f t="shared" si="790"/>
        <v>25.171379999999999</v>
      </c>
      <c r="K960" s="98">
        <f t="shared" si="791"/>
        <v>1470.5120196</v>
      </c>
      <c r="L960" s="98">
        <v>40.458599999999997</v>
      </c>
      <c r="M960" s="98">
        <f t="shared" si="792"/>
        <v>1254.2166</v>
      </c>
      <c r="N960" s="98">
        <v>0</v>
      </c>
      <c r="O960" s="98">
        <f t="shared" si="793"/>
        <v>0</v>
      </c>
      <c r="P960" s="98">
        <f t="shared" si="794"/>
        <v>2724.7286196</v>
      </c>
    </row>
    <row r="961" spans="1:16" ht="42.75" x14ac:dyDescent="0.2">
      <c r="A961" s="94">
        <f t="shared" si="795"/>
        <v>773</v>
      </c>
      <c r="B961" s="30"/>
      <c r="C961" s="59" t="s">
        <v>671</v>
      </c>
      <c r="D961" s="28">
        <v>202</v>
      </c>
      <c r="E961" s="28" t="s">
        <v>70</v>
      </c>
      <c r="F961" s="96">
        <v>0</v>
      </c>
      <c r="G961" s="97">
        <f t="shared" si="789"/>
        <v>202</v>
      </c>
      <c r="H961" s="97">
        <v>0.74075142857142862</v>
      </c>
      <c r="I961" s="98">
        <v>58.42</v>
      </c>
      <c r="J961" s="97">
        <f t="shared" si="790"/>
        <v>149.63178857142859</v>
      </c>
      <c r="K961" s="98">
        <f t="shared" si="791"/>
        <v>8741.4890883428579</v>
      </c>
      <c r="L961" s="98">
        <v>33.976800000000004</v>
      </c>
      <c r="M961" s="98">
        <f t="shared" si="792"/>
        <v>6863.3136000000013</v>
      </c>
      <c r="N961" s="98">
        <v>0</v>
      </c>
      <c r="O961" s="98">
        <f t="shared" si="793"/>
        <v>0</v>
      </c>
      <c r="P961" s="98">
        <f t="shared" si="794"/>
        <v>15604.802688342859</v>
      </c>
    </row>
    <row r="962" spans="1:16" ht="42.75" x14ac:dyDescent="0.2">
      <c r="A962" s="94">
        <f t="shared" si="795"/>
        <v>774</v>
      </c>
      <c r="B962" s="30"/>
      <c r="C962" s="59" t="s">
        <v>672</v>
      </c>
      <c r="D962" s="28">
        <v>164</v>
      </c>
      <c r="E962" s="28" t="s">
        <v>70</v>
      </c>
      <c r="F962" s="96">
        <v>0</v>
      </c>
      <c r="G962" s="97">
        <f t="shared" si="789"/>
        <v>164</v>
      </c>
      <c r="H962" s="97">
        <v>0.75292285714285723</v>
      </c>
      <c r="I962" s="98">
        <v>58.42</v>
      </c>
      <c r="J962" s="97">
        <f t="shared" si="790"/>
        <v>123.47934857142859</v>
      </c>
      <c r="K962" s="98">
        <f t="shared" si="791"/>
        <v>7213.663543542858</v>
      </c>
      <c r="L962" s="98">
        <v>35.084400000000002</v>
      </c>
      <c r="M962" s="98">
        <f t="shared" si="792"/>
        <v>5753.8416000000007</v>
      </c>
      <c r="N962" s="98">
        <v>0</v>
      </c>
      <c r="O962" s="98">
        <f t="shared" si="793"/>
        <v>0</v>
      </c>
      <c r="P962" s="98">
        <f t="shared" si="794"/>
        <v>12967.505143542858</v>
      </c>
    </row>
    <row r="963" spans="1:16" ht="42.75" x14ac:dyDescent="0.2">
      <c r="A963" s="94">
        <f t="shared" si="795"/>
        <v>775</v>
      </c>
      <c r="B963" s="30"/>
      <c r="C963" s="59" t="s">
        <v>673</v>
      </c>
      <c r="D963" s="28">
        <v>81</v>
      </c>
      <c r="E963" s="28" t="s">
        <v>70</v>
      </c>
      <c r="F963" s="96">
        <v>0</v>
      </c>
      <c r="G963" s="97">
        <f t="shared" si="789"/>
        <v>81</v>
      </c>
      <c r="H963" s="97">
        <v>0.74246571428571428</v>
      </c>
      <c r="I963" s="98">
        <v>58.42</v>
      </c>
      <c r="J963" s="97">
        <f t="shared" si="790"/>
        <v>60.139722857142857</v>
      </c>
      <c r="K963" s="98">
        <f t="shared" si="791"/>
        <v>3513.3626093142857</v>
      </c>
      <c r="L963" s="98">
        <v>34.132800000000003</v>
      </c>
      <c r="M963" s="98">
        <f t="shared" si="792"/>
        <v>2764.7568000000001</v>
      </c>
      <c r="N963" s="98">
        <v>0</v>
      </c>
      <c r="O963" s="98">
        <f t="shared" si="793"/>
        <v>0</v>
      </c>
      <c r="P963" s="98">
        <f t="shared" si="794"/>
        <v>6278.1194093142858</v>
      </c>
    </row>
    <row r="964" spans="1:16" ht="42.75" x14ac:dyDescent="0.2">
      <c r="A964" s="94">
        <f t="shared" si="795"/>
        <v>776</v>
      </c>
      <c r="B964" s="30"/>
      <c r="C964" s="59" t="s">
        <v>674</v>
      </c>
      <c r="D964" s="28">
        <v>21</v>
      </c>
      <c r="E964" s="28" t="s">
        <v>70</v>
      </c>
      <c r="F964" s="96">
        <v>0</v>
      </c>
      <c r="G964" s="97">
        <f t="shared" si="789"/>
        <v>21</v>
      </c>
      <c r="H964" s="97">
        <v>0.68580857142857143</v>
      </c>
      <c r="I964" s="98">
        <v>58.42</v>
      </c>
      <c r="J964" s="97">
        <f t="shared" si="790"/>
        <v>14.40198</v>
      </c>
      <c r="K964" s="98">
        <f t="shared" si="791"/>
        <v>841.36367159999998</v>
      </c>
      <c r="L964" s="98">
        <v>28.977</v>
      </c>
      <c r="M964" s="98">
        <f t="shared" si="792"/>
        <v>608.51700000000005</v>
      </c>
      <c r="N964" s="98">
        <v>0</v>
      </c>
      <c r="O964" s="98">
        <f t="shared" si="793"/>
        <v>0</v>
      </c>
      <c r="P964" s="98">
        <f t="shared" si="794"/>
        <v>1449.8806715999999</v>
      </c>
    </row>
    <row r="965" spans="1:16" ht="42.75" x14ac:dyDescent="0.2">
      <c r="A965" s="94">
        <f t="shared" si="795"/>
        <v>777</v>
      </c>
      <c r="B965" s="30"/>
      <c r="C965" s="59" t="s">
        <v>675</v>
      </c>
      <c r="D965" s="28">
        <v>9</v>
      </c>
      <c r="E965" s="28" t="s">
        <v>70</v>
      </c>
      <c r="F965" s="96">
        <v>0</v>
      </c>
      <c r="G965" s="97">
        <f t="shared" si="789"/>
        <v>9</v>
      </c>
      <c r="H965" s="97">
        <v>0.78472285714285706</v>
      </c>
      <c r="I965" s="98">
        <v>58.42</v>
      </c>
      <c r="J965" s="97">
        <f t="shared" si="790"/>
        <v>7.0625057142857131</v>
      </c>
      <c r="K965" s="98">
        <f t="shared" si="791"/>
        <v>412.59158382857134</v>
      </c>
      <c r="L965" s="98">
        <v>37.978200000000001</v>
      </c>
      <c r="M965" s="98">
        <f t="shared" si="792"/>
        <v>341.80380000000002</v>
      </c>
      <c r="N965" s="98">
        <v>0</v>
      </c>
      <c r="O965" s="98">
        <f t="shared" si="793"/>
        <v>0</v>
      </c>
      <c r="P965" s="98">
        <f t="shared" si="794"/>
        <v>754.39538382857131</v>
      </c>
    </row>
    <row r="966" spans="1:16" ht="42.75" x14ac:dyDescent="0.2">
      <c r="A966" s="94">
        <f t="shared" si="795"/>
        <v>778</v>
      </c>
      <c r="B966" s="30"/>
      <c r="C966" s="59" t="s">
        <v>676</v>
      </c>
      <c r="D966" s="28">
        <v>3</v>
      </c>
      <c r="E966" s="28" t="s">
        <v>70</v>
      </c>
      <c r="F966" s="96">
        <v>0</v>
      </c>
      <c r="G966" s="97">
        <f t="shared" si="789"/>
        <v>3</v>
      </c>
      <c r="H966" s="97">
        <v>0.9312085714285715</v>
      </c>
      <c r="I966" s="98">
        <v>58.42</v>
      </c>
      <c r="J966" s="97">
        <f t="shared" si="790"/>
        <v>2.7936257142857146</v>
      </c>
      <c r="K966" s="98">
        <f t="shared" si="791"/>
        <v>163.20361422857144</v>
      </c>
      <c r="L966" s="98">
        <v>51.308400000000006</v>
      </c>
      <c r="M966" s="98">
        <f t="shared" si="792"/>
        <v>153.92520000000002</v>
      </c>
      <c r="N966" s="98">
        <v>0</v>
      </c>
      <c r="O966" s="98">
        <f t="shared" si="793"/>
        <v>0</v>
      </c>
      <c r="P966" s="98">
        <f t="shared" si="794"/>
        <v>317.12881422857146</v>
      </c>
    </row>
    <row r="967" spans="1:16" ht="42.75" x14ac:dyDescent="0.2">
      <c r="A967" s="94">
        <f t="shared" si="795"/>
        <v>779</v>
      </c>
      <c r="B967" s="30"/>
      <c r="C967" s="59" t="s">
        <v>677</v>
      </c>
      <c r="D967" s="28">
        <v>22</v>
      </c>
      <c r="E967" s="28" t="s">
        <v>70</v>
      </c>
      <c r="F967" s="96">
        <v>0</v>
      </c>
      <c r="G967" s="97">
        <f t="shared" si="789"/>
        <v>22</v>
      </c>
      <c r="H967" s="97">
        <v>1.1835514285714286</v>
      </c>
      <c r="I967" s="98">
        <v>58.42</v>
      </c>
      <c r="J967" s="97">
        <f t="shared" si="790"/>
        <v>26.038131428571429</v>
      </c>
      <c r="K967" s="98">
        <f t="shared" si="791"/>
        <v>1521.147638057143</v>
      </c>
      <c r="L967" s="98">
        <v>74.271600000000007</v>
      </c>
      <c r="M967" s="98">
        <f t="shared" si="792"/>
        <v>1633.9752000000001</v>
      </c>
      <c r="N967" s="98">
        <v>0</v>
      </c>
      <c r="O967" s="98">
        <f t="shared" si="793"/>
        <v>0</v>
      </c>
      <c r="P967" s="98">
        <f t="shared" si="794"/>
        <v>3155.1228380571429</v>
      </c>
    </row>
    <row r="968" spans="1:16" ht="42.75" x14ac:dyDescent="0.2">
      <c r="A968" s="94">
        <f t="shared" si="795"/>
        <v>780</v>
      </c>
      <c r="B968" s="30"/>
      <c r="C968" s="59" t="s">
        <v>678</v>
      </c>
      <c r="D968" s="28">
        <v>19</v>
      </c>
      <c r="E968" s="28" t="s">
        <v>70</v>
      </c>
      <c r="F968" s="96">
        <v>0</v>
      </c>
      <c r="G968" s="97">
        <f t="shared" si="789"/>
        <v>19</v>
      </c>
      <c r="H968" s="97">
        <v>0.66489428571428577</v>
      </c>
      <c r="I968" s="98">
        <v>58.42</v>
      </c>
      <c r="J968" s="97">
        <f t="shared" si="790"/>
        <v>12.63299142857143</v>
      </c>
      <c r="K968" s="98">
        <f t="shared" si="791"/>
        <v>738.01935925714292</v>
      </c>
      <c r="L968" s="98">
        <v>27.073800000000002</v>
      </c>
      <c r="M968" s="98">
        <f t="shared" si="792"/>
        <v>514.40219999999999</v>
      </c>
      <c r="N968" s="98">
        <v>0</v>
      </c>
      <c r="O968" s="98">
        <f t="shared" si="793"/>
        <v>0</v>
      </c>
      <c r="P968" s="98">
        <f t="shared" si="794"/>
        <v>1252.4215592571429</v>
      </c>
    </row>
    <row r="969" spans="1:16" ht="15" x14ac:dyDescent="0.2">
      <c r="A969" s="94" t="str">
        <f t="shared" si="795"/>
        <v/>
      </c>
      <c r="B969" s="30"/>
      <c r="C969" s="139" t="s">
        <v>679</v>
      </c>
      <c r="D969" s="28"/>
      <c r="E969" s="28"/>
      <c r="F969" s="96"/>
      <c r="G969" s="97"/>
      <c r="H969" s="97"/>
      <c r="I969" s="98"/>
      <c r="J969" s="97"/>
      <c r="K969" s="98"/>
      <c r="L969" s="98"/>
      <c r="M969" s="98"/>
      <c r="N969" s="98"/>
      <c r="O969" s="98"/>
      <c r="P969" s="98"/>
    </row>
    <row r="970" spans="1:16" ht="42.75" x14ac:dyDescent="0.2">
      <c r="A970" s="94">
        <f t="shared" si="795"/>
        <v>781</v>
      </c>
      <c r="B970" s="30"/>
      <c r="C970" s="59" t="s">
        <v>680</v>
      </c>
      <c r="D970" s="28">
        <v>764.19</v>
      </c>
      <c r="E970" s="28" t="s">
        <v>67</v>
      </c>
      <c r="F970" s="96">
        <v>0.1</v>
      </c>
      <c r="G970" s="97">
        <f t="shared" ref="G970:G971" si="796">(F970*D970)+D970</f>
        <v>840.60900000000004</v>
      </c>
      <c r="H970" s="97">
        <v>0.05</v>
      </c>
      <c r="I970" s="98">
        <v>58.42</v>
      </c>
      <c r="J970" s="97">
        <f t="shared" ref="J970:J971" si="797">H970*G970</f>
        <v>42.030450000000002</v>
      </c>
      <c r="K970" s="98">
        <f t="shared" ref="K970:K971" si="798">I970*J970</f>
        <v>2455.418889</v>
      </c>
      <c r="L970" s="98">
        <v>12</v>
      </c>
      <c r="M970" s="98">
        <f t="shared" ref="M970:M971" si="799">L970*G970</f>
        <v>10087.308000000001</v>
      </c>
      <c r="N970" s="98">
        <v>0</v>
      </c>
      <c r="O970" s="98">
        <f t="shared" ref="O970:O971" si="800">N970*G970</f>
        <v>0</v>
      </c>
      <c r="P970" s="98">
        <f t="shared" ref="P970:P971" si="801">IF(D970="","",(K970+M970+O970))</f>
        <v>12542.726889000001</v>
      </c>
    </row>
    <row r="971" spans="1:16" ht="15" x14ac:dyDescent="0.2">
      <c r="A971" s="94">
        <f t="shared" si="795"/>
        <v>782</v>
      </c>
      <c r="B971" s="30"/>
      <c r="C971" s="59" t="s">
        <v>681</v>
      </c>
      <c r="D971" s="28">
        <v>623.08000000000004</v>
      </c>
      <c r="E971" s="28" t="s">
        <v>67</v>
      </c>
      <c r="F971" s="96">
        <v>0.1</v>
      </c>
      <c r="G971" s="97">
        <f t="shared" si="796"/>
        <v>685.38800000000003</v>
      </c>
      <c r="H971" s="97">
        <v>9.5000000000000001E-2</v>
      </c>
      <c r="I971" s="98">
        <v>76.58</v>
      </c>
      <c r="J971" s="97">
        <f t="shared" si="797"/>
        <v>65.111860000000007</v>
      </c>
      <c r="K971" s="98">
        <f t="shared" si="798"/>
        <v>4986.2662388000008</v>
      </c>
      <c r="L971" s="98">
        <v>10.74</v>
      </c>
      <c r="M971" s="98">
        <f t="shared" si="799"/>
        <v>7361.0671200000006</v>
      </c>
      <c r="N971" s="98">
        <v>0</v>
      </c>
      <c r="O971" s="98">
        <f t="shared" si="800"/>
        <v>0</v>
      </c>
      <c r="P971" s="98">
        <f t="shared" si="801"/>
        <v>12347.333358800002</v>
      </c>
    </row>
    <row r="972" spans="1:16" ht="15" x14ac:dyDescent="0.2">
      <c r="A972" s="94" t="str">
        <f t="shared" si="795"/>
        <v/>
      </c>
      <c r="B972" s="30"/>
      <c r="C972" s="85" t="s">
        <v>682</v>
      </c>
      <c r="D972" s="28"/>
      <c r="E972" s="28"/>
      <c r="F972" s="96"/>
      <c r="G972" s="97"/>
      <c r="H972" s="97"/>
      <c r="I972" s="98"/>
      <c r="J972" s="97"/>
      <c r="K972" s="98"/>
      <c r="L972" s="98"/>
      <c r="M972" s="98"/>
      <c r="N972" s="98"/>
      <c r="O972" s="98"/>
      <c r="P972" s="98"/>
    </row>
    <row r="973" spans="1:16" ht="15" x14ac:dyDescent="0.2">
      <c r="A973" s="94" t="str">
        <f t="shared" si="795"/>
        <v/>
      </c>
      <c r="B973" s="30"/>
      <c r="C973" s="139" t="s">
        <v>683</v>
      </c>
      <c r="D973" s="28"/>
      <c r="E973" s="28"/>
      <c r="F973" s="96"/>
      <c r="G973" s="97"/>
      <c r="H973" s="97"/>
      <c r="I973" s="98"/>
      <c r="J973" s="97"/>
      <c r="K973" s="98"/>
      <c r="L973" s="98"/>
      <c r="M973" s="98"/>
      <c r="N973" s="98"/>
      <c r="O973" s="98"/>
      <c r="P973" s="98"/>
    </row>
    <row r="974" spans="1:16" ht="57" x14ac:dyDescent="0.2">
      <c r="A974" s="94">
        <f t="shared" si="795"/>
        <v>783</v>
      </c>
      <c r="B974" s="30"/>
      <c r="C974" s="59" t="s">
        <v>684</v>
      </c>
      <c r="D974" s="28">
        <v>665.18</v>
      </c>
      <c r="E974" s="28" t="s">
        <v>71</v>
      </c>
      <c r="F974" s="96">
        <v>0.1</v>
      </c>
      <c r="G974" s="97">
        <f>(F974*D974)+D974</f>
        <v>731.69799999999998</v>
      </c>
      <c r="H974" s="97">
        <f>0.0251*1</f>
        <v>2.5100000000000001E-2</v>
      </c>
      <c r="I974" s="98">
        <v>58.42</v>
      </c>
      <c r="J974" s="97">
        <f>H974*G974</f>
        <v>18.365619800000001</v>
      </c>
      <c r="K974" s="98">
        <f>I974*J974</f>
        <v>1072.9195087160001</v>
      </c>
      <c r="L974" s="98">
        <v>1.23</v>
      </c>
      <c r="M974" s="98">
        <f>L974*G974</f>
        <v>899.98853999999994</v>
      </c>
      <c r="N974" s="98">
        <v>0</v>
      </c>
      <c r="O974" s="98">
        <f>N974*G974</f>
        <v>0</v>
      </c>
      <c r="P974" s="98">
        <f>IF(D974="","",(K974+M974+O974))</f>
        <v>1972.9080487159999</v>
      </c>
    </row>
    <row r="975" spans="1:16" ht="42.75" x14ac:dyDescent="0.2">
      <c r="A975" s="94">
        <f t="shared" si="795"/>
        <v>784</v>
      </c>
      <c r="B975" s="30"/>
      <c r="C975" s="59" t="s">
        <v>685</v>
      </c>
      <c r="D975" s="28">
        <v>3294.46</v>
      </c>
      <c r="E975" s="28" t="s">
        <v>71</v>
      </c>
      <c r="F975" s="96">
        <v>0.1</v>
      </c>
      <c r="G975" s="97">
        <f>(F975*D975)+D975</f>
        <v>3623.9059999999999</v>
      </c>
      <c r="H975" s="97">
        <f>0.0251*1</f>
        <v>2.5100000000000001E-2</v>
      </c>
      <c r="I975" s="98">
        <v>58.42</v>
      </c>
      <c r="J975" s="97">
        <f>H975*G975</f>
        <v>90.960040599999999</v>
      </c>
      <c r="K975" s="98">
        <f>I975*J975</f>
        <v>5313.8855718519999</v>
      </c>
      <c r="L975" s="98">
        <v>1.23</v>
      </c>
      <c r="M975" s="98">
        <f>L975*G975</f>
        <v>4457.4043799999999</v>
      </c>
      <c r="N975" s="98">
        <v>0</v>
      </c>
      <c r="O975" s="98">
        <f>N975*G975</f>
        <v>0</v>
      </c>
      <c r="P975" s="98">
        <f>IF(D975="","",(K975+M975+O975))</f>
        <v>9771.2899518519989</v>
      </c>
    </row>
    <row r="976" spans="1:16" ht="57" x14ac:dyDescent="0.2">
      <c r="A976" s="94">
        <f t="shared" si="795"/>
        <v>785</v>
      </c>
      <c r="B976" s="30"/>
      <c r="C976" s="59" t="s">
        <v>686</v>
      </c>
      <c r="D976" s="28">
        <v>896.77</v>
      </c>
      <c r="E976" s="28" t="s">
        <v>71</v>
      </c>
      <c r="F976" s="96">
        <v>0.1</v>
      </c>
      <c r="G976" s="97">
        <f t="shared" ref="G976:G996" si="802">(F976*D976)+D976</f>
        <v>986.447</v>
      </c>
      <c r="H976" s="97">
        <f>0.0251*0.5</f>
        <v>1.255E-2</v>
      </c>
      <c r="I976" s="98">
        <v>58.42</v>
      </c>
      <c r="J976" s="97">
        <f t="shared" ref="J976:J996" si="803">H976*G976</f>
        <v>12.379909850000001</v>
      </c>
      <c r="K976" s="98">
        <f t="shared" ref="K976:K996" si="804">I976*J976</f>
        <v>723.23433343700003</v>
      </c>
      <c r="L976" s="98">
        <v>0.88</v>
      </c>
      <c r="M976" s="98">
        <f t="shared" ref="M976:M996" si="805">L976*G976</f>
        <v>868.07335999999998</v>
      </c>
      <c r="N976" s="98">
        <v>0</v>
      </c>
      <c r="O976" s="98">
        <f t="shared" ref="O976:O996" si="806">N976*G976</f>
        <v>0</v>
      </c>
      <c r="P976" s="98">
        <f t="shared" ref="P976:P996" si="807">IF(D976="","",(K976+M976+O976))</f>
        <v>1591.3076934370001</v>
      </c>
    </row>
    <row r="977" spans="1:16" ht="15" x14ac:dyDescent="0.2">
      <c r="A977" s="94">
        <f t="shared" si="795"/>
        <v>786</v>
      </c>
      <c r="B977" s="30"/>
      <c r="C977" s="59" t="s">
        <v>687</v>
      </c>
      <c r="D977" s="28">
        <v>2044.35</v>
      </c>
      <c r="E977" s="28" t="s">
        <v>71</v>
      </c>
      <c r="F977" s="96">
        <v>0.1</v>
      </c>
      <c r="G977" s="97">
        <f t="shared" si="802"/>
        <v>2248.7849999999999</v>
      </c>
      <c r="H977" s="97">
        <f>0.0251*2</f>
        <v>5.0200000000000002E-2</v>
      </c>
      <c r="I977" s="98">
        <v>58.42</v>
      </c>
      <c r="J977" s="97">
        <f t="shared" si="803"/>
        <v>112.88900699999999</v>
      </c>
      <c r="K977" s="98">
        <f t="shared" si="804"/>
        <v>6594.9757889399998</v>
      </c>
      <c r="L977" s="98">
        <v>2.19</v>
      </c>
      <c r="M977" s="98">
        <f t="shared" si="805"/>
        <v>4924.8391499999998</v>
      </c>
      <c r="N977" s="98">
        <v>0</v>
      </c>
      <c r="O977" s="98">
        <f t="shared" si="806"/>
        <v>0</v>
      </c>
      <c r="P977" s="98">
        <f t="shared" si="807"/>
        <v>11519.814938939999</v>
      </c>
    </row>
    <row r="978" spans="1:16" ht="15" x14ac:dyDescent="0.2">
      <c r="A978" s="94" t="str">
        <f t="shared" si="795"/>
        <v/>
      </c>
      <c r="B978" s="30"/>
      <c r="C978" s="139" t="s">
        <v>688</v>
      </c>
      <c r="D978" s="28"/>
      <c r="E978" s="28"/>
      <c r="F978" s="96"/>
      <c r="G978" s="97"/>
      <c r="H978" s="97"/>
      <c r="I978" s="98"/>
      <c r="J978" s="97"/>
      <c r="K978" s="98"/>
      <c r="L978" s="98"/>
      <c r="M978" s="98"/>
      <c r="N978" s="98"/>
      <c r="O978" s="98"/>
      <c r="P978" s="98"/>
    </row>
    <row r="979" spans="1:16" ht="99.75" x14ac:dyDescent="0.2">
      <c r="A979" s="94">
        <f t="shared" si="795"/>
        <v>787</v>
      </c>
      <c r="B979" s="30"/>
      <c r="C979" s="59" t="s">
        <v>689</v>
      </c>
      <c r="D979" s="28">
        <v>9</v>
      </c>
      <c r="E979" s="28" t="s">
        <v>70</v>
      </c>
      <c r="F979" s="96">
        <v>0</v>
      </c>
      <c r="G979" s="97">
        <f t="shared" si="802"/>
        <v>9</v>
      </c>
      <c r="H979" s="97">
        <v>1.3740000000000001</v>
      </c>
      <c r="I979" s="98">
        <v>58.42</v>
      </c>
      <c r="J979" s="97">
        <f t="shared" si="803"/>
        <v>12.366000000000001</v>
      </c>
      <c r="K979" s="98">
        <f t="shared" si="804"/>
        <v>722.42172000000005</v>
      </c>
      <c r="L979" s="98">
        <v>84.93</v>
      </c>
      <c r="M979" s="98">
        <f t="shared" si="805"/>
        <v>764.37000000000012</v>
      </c>
      <c r="N979" s="98">
        <v>0</v>
      </c>
      <c r="O979" s="98">
        <f t="shared" si="806"/>
        <v>0</v>
      </c>
      <c r="P979" s="98">
        <f t="shared" si="807"/>
        <v>1486.7917200000002</v>
      </c>
    </row>
    <row r="980" spans="1:16" ht="57" x14ac:dyDescent="0.2">
      <c r="A980" s="94">
        <f t="shared" si="795"/>
        <v>788</v>
      </c>
      <c r="B980" s="30"/>
      <c r="C980" s="59" t="s">
        <v>690</v>
      </c>
      <c r="D980" s="28">
        <v>6</v>
      </c>
      <c r="E980" s="28" t="s">
        <v>70</v>
      </c>
      <c r="F980" s="96">
        <v>0</v>
      </c>
      <c r="G980" s="97">
        <f t="shared" si="802"/>
        <v>6</v>
      </c>
      <c r="H980" s="97">
        <v>1.698</v>
      </c>
      <c r="I980" s="98">
        <v>58.42</v>
      </c>
      <c r="J980" s="97">
        <f t="shared" si="803"/>
        <v>10.187999999999999</v>
      </c>
      <c r="K980" s="98">
        <f t="shared" si="804"/>
        <v>595.18295999999998</v>
      </c>
      <c r="L980" s="98">
        <v>171.19</v>
      </c>
      <c r="M980" s="98">
        <f t="shared" si="805"/>
        <v>1027.1399999999999</v>
      </c>
      <c r="N980" s="98">
        <v>0</v>
      </c>
      <c r="O980" s="98">
        <f t="shared" si="806"/>
        <v>0</v>
      </c>
      <c r="P980" s="98">
        <f t="shared" si="807"/>
        <v>1622.32296</v>
      </c>
    </row>
    <row r="981" spans="1:16" ht="42.75" x14ac:dyDescent="0.2">
      <c r="A981" s="94">
        <f t="shared" si="795"/>
        <v>789</v>
      </c>
      <c r="B981" s="30"/>
      <c r="C981" s="59" t="s">
        <v>691</v>
      </c>
      <c r="D981" s="28">
        <v>9</v>
      </c>
      <c r="E981" s="28" t="s">
        <v>70</v>
      </c>
      <c r="F981" s="96">
        <v>0</v>
      </c>
      <c r="G981" s="97">
        <f t="shared" si="802"/>
        <v>9</v>
      </c>
      <c r="H981" s="97">
        <v>0.41199999999999998</v>
      </c>
      <c r="I981" s="98">
        <v>58.42</v>
      </c>
      <c r="J981" s="97">
        <f t="shared" si="803"/>
        <v>3.7079999999999997</v>
      </c>
      <c r="K981" s="98">
        <f t="shared" si="804"/>
        <v>216.62135999999998</v>
      </c>
      <c r="L981" s="98">
        <v>27.21</v>
      </c>
      <c r="M981" s="98">
        <f t="shared" si="805"/>
        <v>244.89000000000001</v>
      </c>
      <c r="N981" s="98">
        <v>0</v>
      </c>
      <c r="O981" s="98">
        <f t="shared" si="806"/>
        <v>0</v>
      </c>
      <c r="P981" s="98">
        <f t="shared" si="807"/>
        <v>461.51135999999997</v>
      </c>
    </row>
    <row r="982" spans="1:16" ht="42.75" x14ac:dyDescent="0.2">
      <c r="A982" s="94">
        <f t="shared" si="795"/>
        <v>790</v>
      </c>
      <c r="B982" s="30"/>
      <c r="C982" s="59" t="s">
        <v>692</v>
      </c>
      <c r="D982" s="28">
        <v>1</v>
      </c>
      <c r="E982" s="28" t="s">
        <v>70</v>
      </c>
      <c r="F982" s="96">
        <v>0</v>
      </c>
      <c r="G982" s="97">
        <f t="shared" si="802"/>
        <v>1</v>
      </c>
      <c r="H982" s="97">
        <v>5.4269999999999996</v>
      </c>
      <c r="I982" s="98">
        <v>58.42</v>
      </c>
      <c r="J982" s="97">
        <f t="shared" si="803"/>
        <v>5.4269999999999996</v>
      </c>
      <c r="K982" s="98">
        <f t="shared" si="804"/>
        <v>317.04534000000001</v>
      </c>
      <c r="L982" s="98">
        <v>1398.41</v>
      </c>
      <c r="M982" s="98">
        <f t="shared" si="805"/>
        <v>1398.41</v>
      </c>
      <c r="N982" s="98">
        <v>0</v>
      </c>
      <c r="O982" s="98">
        <f t="shared" si="806"/>
        <v>0</v>
      </c>
      <c r="P982" s="98">
        <f t="shared" si="807"/>
        <v>1715.45534</v>
      </c>
    </row>
    <row r="983" spans="1:16" ht="57" x14ac:dyDescent="0.2">
      <c r="A983" s="94">
        <f t="shared" si="795"/>
        <v>791</v>
      </c>
      <c r="B983" s="30"/>
      <c r="C983" s="59" t="s">
        <v>693</v>
      </c>
      <c r="D983" s="28">
        <v>1</v>
      </c>
      <c r="E983" s="28" t="s">
        <v>70</v>
      </c>
      <c r="F983" s="96">
        <v>0</v>
      </c>
      <c r="G983" s="97">
        <f t="shared" si="802"/>
        <v>1</v>
      </c>
      <c r="H983" s="97">
        <v>1.9810000000000001</v>
      </c>
      <c r="I983" s="98">
        <v>58.42</v>
      </c>
      <c r="J983" s="97">
        <f t="shared" si="803"/>
        <v>1.9810000000000001</v>
      </c>
      <c r="K983" s="98">
        <f t="shared" si="804"/>
        <v>115.73002000000001</v>
      </c>
      <c r="L983" s="98">
        <v>225</v>
      </c>
      <c r="M983" s="98">
        <f t="shared" si="805"/>
        <v>225</v>
      </c>
      <c r="N983" s="98">
        <v>0</v>
      </c>
      <c r="O983" s="98">
        <f t="shared" si="806"/>
        <v>0</v>
      </c>
      <c r="P983" s="98">
        <f t="shared" si="807"/>
        <v>340.73002000000002</v>
      </c>
    </row>
    <row r="984" spans="1:16" ht="15" x14ac:dyDescent="0.2">
      <c r="A984" s="94" t="str">
        <f t="shared" si="795"/>
        <v/>
      </c>
      <c r="B984" s="30"/>
      <c r="C984" s="139" t="s">
        <v>694</v>
      </c>
      <c r="D984" s="28"/>
      <c r="E984" s="28"/>
      <c r="F984" s="96"/>
      <c r="G984" s="97"/>
      <c r="H984" s="97"/>
      <c r="I984" s="98"/>
      <c r="J984" s="97"/>
      <c r="K984" s="98"/>
      <c r="L984" s="98"/>
      <c r="M984" s="98"/>
      <c r="N984" s="98"/>
      <c r="O984" s="98"/>
      <c r="P984" s="98"/>
    </row>
    <row r="985" spans="1:16" ht="85.5" x14ac:dyDescent="0.2">
      <c r="A985" s="94">
        <f t="shared" si="795"/>
        <v>792</v>
      </c>
      <c r="B985" s="30"/>
      <c r="C985" s="59" t="s">
        <v>695</v>
      </c>
      <c r="D985" s="28">
        <v>1</v>
      </c>
      <c r="E985" s="28" t="s">
        <v>70</v>
      </c>
      <c r="F985" s="96">
        <v>0</v>
      </c>
      <c r="G985" s="97">
        <f t="shared" si="802"/>
        <v>1</v>
      </c>
      <c r="H985" s="97">
        <v>4.9569999999999999</v>
      </c>
      <c r="I985" s="98">
        <v>58.42</v>
      </c>
      <c r="J985" s="97">
        <f t="shared" si="803"/>
        <v>4.9569999999999999</v>
      </c>
      <c r="K985" s="98">
        <f t="shared" si="804"/>
        <v>289.58794</v>
      </c>
      <c r="L985" s="98">
        <v>732.95</v>
      </c>
      <c r="M985" s="98">
        <f t="shared" si="805"/>
        <v>732.95</v>
      </c>
      <c r="N985" s="98">
        <v>0</v>
      </c>
      <c r="O985" s="98">
        <f t="shared" si="806"/>
        <v>0</v>
      </c>
      <c r="P985" s="98">
        <f t="shared" si="807"/>
        <v>1022.53794</v>
      </c>
    </row>
    <row r="986" spans="1:16" ht="42.75" x14ac:dyDescent="0.2">
      <c r="A986" s="94">
        <f t="shared" si="795"/>
        <v>793</v>
      </c>
      <c r="B986" s="30"/>
      <c r="C986" s="59" t="s">
        <v>696</v>
      </c>
      <c r="D986" s="28">
        <v>1</v>
      </c>
      <c r="E986" s="28" t="s">
        <v>70</v>
      </c>
      <c r="F986" s="96">
        <v>0</v>
      </c>
      <c r="G986" s="97">
        <f t="shared" si="802"/>
        <v>1</v>
      </c>
      <c r="H986" s="97">
        <v>0.874</v>
      </c>
      <c r="I986" s="98">
        <v>58.42</v>
      </c>
      <c r="J986" s="97">
        <f t="shared" si="803"/>
        <v>0.874</v>
      </c>
      <c r="K986" s="98">
        <f t="shared" si="804"/>
        <v>51.059080000000002</v>
      </c>
      <c r="L986" s="98">
        <v>49.95</v>
      </c>
      <c r="M986" s="98">
        <f t="shared" si="805"/>
        <v>49.95</v>
      </c>
      <c r="N986" s="98">
        <v>0</v>
      </c>
      <c r="O986" s="98">
        <f t="shared" si="806"/>
        <v>0</v>
      </c>
      <c r="P986" s="98">
        <f t="shared" si="807"/>
        <v>101.00908000000001</v>
      </c>
    </row>
    <row r="987" spans="1:16" ht="42.75" x14ac:dyDescent="0.2">
      <c r="A987" s="94">
        <f t="shared" si="795"/>
        <v>794</v>
      </c>
      <c r="B987" s="30"/>
      <c r="C987" s="59" t="s">
        <v>697</v>
      </c>
      <c r="D987" s="28">
        <v>1</v>
      </c>
      <c r="E987" s="28" t="s">
        <v>70</v>
      </c>
      <c r="F987" s="96">
        <v>0</v>
      </c>
      <c r="G987" s="97">
        <f t="shared" si="802"/>
        <v>1</v>
      </c>
      <c r="H987" s="97">
        <v>0.874</v>
      </c>
      <c r="I987" s="98">
        <v>58.42</v>
      </c>
      <c r="J987" s="97">
        <f t="shared" si="803"/>
        <v>0.874</v>
      </c>
      <c r="K987" s="98">
        <f t="shared" si="804"/>
        <v>51.059080000000002</v>
      </c>
      <c r="L987" s="98">
        <v>49.95</v>
      </c>
      <c r="M987" s="98">
        <f t="shared" si="805"/>
        <v>49.95</v>
      </c>
      <c r="N987" s="98">
        <v>0</v>
      </c>
      <c r="O987" s="98">
        <f t="shared" si="806"/>
        <v>0</v>
      </c>
      <c r="P987" s="98">
        <f t="shared" si="807"/>
        <v>101.00908000000001</v>
      </c>
    </row>
    <row r="988" spans="1:16" ht="57" x14ac:dyDescent="0.2">
      <c r="A988" s="94">
        <f t="shared" si="795"/>
        <v>795</v>
      </c>
      <c r="B988" s="30"/>
      <c r="C988" s="59" t="s">
        <v>698</v>
      </c>
      <c r="D988" s="28">
        <v>1</v>
      </c>
      <c r="E988" s="28" t="s">
        <v>70</v>
      </c>
      <c r="F988" s="96">
        <v>0</v>
      </c>
      <c r="G988" s="97">
        <f t="shared" si="802"/>
        <v>1</v>
      </c>
      <c r="H988" s="97">
        <v>3.8580000000000001</v>
      </c>
      <c r="I988" s="98">
        <v>58.42</v>
      </c>
      <c r="J988" s="97">
        <f t="shared" si="803"/>
        <v>3.8580000000000001</v>
      </c>
      <c r="K988" s="98">
        <f t="shared" si="804"/>
        <v>225.38436000000002</v>
      </c>
      <c r="L988" s="98">
        <v>604.95000000000005</v>
      </c>
      <c r="M988" s="98">
        <f t="shared" si="805"/>
        <v>604.95000000000005</v>
      </c>
      <c r="N988" s="98">
        <v>0</v>
      </c>
      <c r="O988" s="98">
        <f t="shared" si="806"/>
        <v>0</v>
      </c>
      <c r="P988" s="98">
        <f t="shared" si="807"/>
        <v>830.33436000000006</v>
      </c>
    </row>
    <row r="989" spans="1:16" ht="15" x14ac:dyDescent="0.2">
      <c r="A989" s="94" t="str">
        <f t="shared" si="795"/>
        <v/>
      </c>
      <c r="B989" s="30"/>
      <c r="C989" s="139" t="s">
        <v>504</v>
      </c>
      <c r="D989" s="28"/>
      <c r="E989" s="28"/>
      <c r="F989" s="96"/>
      <c r="G989" s="97"/>
      <c r="H989" s="97"/>
      <c r="I989" s="98"/>
      <c r="J989" s="97"/>
      <c r="K989" s="98"/>
      <c r="L989" s="98"/>
      <c r="M989" s="98"/>
      <c r="N989" s="98"/>
      <c r="O989" s="98"/>
      <c r="P989" s="98"/>
    </row>
    <row r="990" spans="1:16" ht="71.25" x14ac:dyDescent="0.2">
      <c r="A990" s="94">
        <f t="shared" si="795"/>
        <v>796</v>
      </c>
      <c r="B990" s="30"/>
      <c r="C990" s="59" t="s">
        <v>699</v>
      </c>
      <c r="D990" s="28">
        <v>1</v>
      </c>
      <c r="E990" s="28" t="s">
        <v>70</v>
      </c>
      <c r="F990" s="96">
        <v>0</v>
      </c>
      <c r="G990" s="97">
        <f t="shared" si="802"/>
        <v>1</v>
      </c>
      <c r="H990" s="97">
        <v>6.8710000000000004</v>
      </c>
      <c r="I990" s="98">
        <v>58.42</v>
      </c>
      <c r="J990" s="97">
        <f t="shared" si="803"/>
        <v>6.8710000000000004</v>
      </c>
      <c r="K990" s="98">
        <f t="shared" si="804"/>
        <v>401.40382000000005</v>
      </c>
      <c r="L990" s="98">
        <v>995.73</v>
      </c>
      <c r="M990" s="98">
        <f t="shared" si="805"/>
        <v>995.73</v>
      </c>
      <c r="N990" s="98">
        <v>0</v>
      </c>
      <c r="O990" s="98">
        <f t="shared" si="806"/>
        <v>0</v>
      </c>
      <c r="P990" s="98">
        <f t="shared" si="807"/>
        <v>1397.13382</v>
      </c>
    </row>
    <row r="991" spans="1:16" ht="15" x14ac:dyDescent="0.2">
      <c r="A991" s="94" t="str">
        <f t="shared" si="795"/>
        <v/>
      </c>
      <c r="B991" s="30"/>
      <c r="C991" s="139" t="s">
        <v>700</v>
      </c>
      <c r="D991" s="28"/>
      <c r="E991" s="28"/>
      <c r="F991" s="96"/>
      <c r="G991" s="97"/>
      <c r="H991" s="97"/>
      <c r="I991" s="98"/>
      <c r="J991" s="97"/>
      <c r="K991" s="98"/>
      <c r="L991" s="98"/>
      <c r="M991" s="98"/>
      <c r="N991" s="98"/>
      <c r="O991" s="98"/>
      <c r="P991" s="98"/>
    </row>
    <row r="992" spans="1:16" ht="42.75" x14ac:dyDescent="0.2">
      <c r="A992" s="94">
        <f t="shared" si="795"/>
        <v>797</v>
      </c>
      <c r="B992" s="30"/>
      <c r="C992" s="59" t="s">
        <v>701</v>
      </c>
      <c r="D992" s="28">
        <v>24</v>
      </c>
      <c r="E992" s="28" t="s">
        <v>70</v>
      </c>
      <c r="F992" s="96">
        <v>0</v>
      </c>
      <c r="G992" s="97">
        <f t="shared" si="802"/>
        <v>24</v>
      </c>
      <c r="H992" s="97">
        <v>0.45800000000000002</v>
      </c>
      <c r="I992" s="98">
        <v>58.42</v>
      </c>
      <c r="J992" s="97">
        <f t="shared" si="803"/>
        <v>10.992000000000001</v>
      </c>
      <c r="K992" s="98">
        <f t="shared" si="804"/>
        <v>642.15264000000002</v>
      </c>
      <c r="L992" s="98">
        <v>17.82</v>
      </c>
      <c r="M992" s="98">
        <f t="shared" si="805"/>
        <v>427.68</v>
      </c>
      <c r="N992" s="98">
        <v>0</v>
      </c>
      <c r="O992" s="98">
        <f t="shared" si="806"/>
        <v>0</v>
      </c>
      <c r="P992" s="98">
        <f t="shared" si="807"/>
        <v>1069.8326400000001</v>
      </c>
    </row>
    <row r="993" spans="1:16" ht="42.75" x14ac:dyDescent="0.2">
      <c r="A993" s="94">
        <f t="shared" si="795"/>
        <v>798</v>
      </c>
      <c r="B993" s="30"/>
      <c r="C993" s="59" t="s">
        <v>702</v>
      </c>
      <c r="D993" s="28">
        <v>29</v>
      </c>
      <c r="E993" s="28" t="s">
        <v>70</v>
      </c>
      <c r="F993" s="96">
        <v>0</v>
      </c>
      <c r="G993" s="97">
        <f t="shared" si="802"/>
        <v>29</v>
      </c>
      <c r="H993" s="97">
        <v>0.41199999999999998</v>
      </c>
      <c r="I993" s="98">
        <v>58.42</v>
      </c>
      <c r="J993" s="97">
        <f t="shared" si="803"/>
        <v>11.947999999999999</v>
      </c>
      <c r="K993" s="98">
        <f t="shared" si="804"/>
        <v>698.00215999999989</v>
      </c>
      <c r="L993" s="98">
        <v>15.09</v>
      </c>
      <c r="M993" s="98">
        <f t="shared" si="805"/>
        <v>437.61</v>
      </c>
      <c r="N993" s="98">
        <v>0</v>
      </c>
      <c r="O993" s="98">
        <f t="shared" si="806"/>
        <v>0</v>
      </c>
      <c r="P993" s="98">
        <f t="shared" si="807"/>
        <v>1135.6121599999999</v>
      </c>
    </row>
    <row r="994" spans="1:16" ht="57" x14ac:dyDescent="0.2">
      <c r="A994" s="94">
        <f t="shared" si="795"/>
        <v>799</v>
      </c>
      <c r="B994" s="30"/>
      <c r="C994" s="59" t="s">
        <v>703</v>
      </c>
      <c r="D994" s="28">
        <v>42</v>
      </c>
      <c r="E994" s="28" t="s">
        <v>70</v>
      </c>
      <c r="F994" s="96">
        <v>0</v>
      </c>
      <c r="G994" s="97">
        <f t="shared" si="802"/>
        <v>42</v>
      </c>
      <c r="H994" s="97">
        <v>0.52900000000000003</v>
      </c>
      <c r="I994" s="98">
        <v>58.42</v>
      </c>
      <c r="J994" s="97">
        <f t="shared" si="803"/>
        <v>22.218</v>
      </c>
      <c r="K994" s="98">
        <f t="shared" si="804"/>
        <v>1297.9755600000001</v>
      </c>
      <c r="L994" s="98">
        <v>22.28</v>
      </c>
      <c r="M994" s="98">
        <f t="shared" si="805"/>
        <v>935.76</v>
      </c>
      <c r="N994" s="98">
        <v>0</v>
      </c>
      <c r="O994" s="98">
        <f t="shared" si="806"/>
        <v>0</v>
      </c>
      <c r="P994" s="98">
        <f t="shared" si="807"/>
        <v>2233.7355600000001</v>
      </c>
    </row>
    <row r="995" spans="1:16" ht="57" x14ac:dyDescent="0.2">
      <c r="A995" s="94">
        <f t="shared" si="795"/>
        <v>800</v>
      </c>
      <c r="B995" s="30"/>
      <c r="C995" s="59" t="s">
        <v>704</v>
      </c>
      <c r="D995" s="28">
        <v>2</v>
      </c>
      <c r="E995" s="28" t="s">
        <v>70</v>
      </c>
      <c r="F995" s="96">
        <v>0</v>
      </c>
      <c r="G995" s="97">
        <f t="shared" si="802"/>
        <v>2</v>
      </c>
      <c r="H995" s="97">
        <v>4.2000000000000003E-2</v>
      </c>
      <c r="I995" s="98">
        <v>58.42</v>
      </c>
      <c r="J995" s="97">
        <f t="shared" si="803"/>
        <v>8.4000000000000005E-2</v>
      </c>
      <c r="K995" s="98">
        <f t="shared" si="804"/>
        <v>4.9072800000000001</v>
      </c>
      <c r="L995" s="98">
        <v>1.42</v>
      </c>
      <c r="M995" s="98">
        <f t="shared" si="805"/>
        <v>2.84</v>
      </c>
      <c r="N995" s="98">
        <v>0</v>
      </c>
      <c r="O995" s="98">
        <f t="shared" si="806"/>
        <v>0</v>
      </c>
      <c r="P995" s="98">
        <f t="shared" si="807"/>
        <v>7.7472799999999999</v>
      </c>
    </row>
    <row r="996" spans="1:16" ht="42.75" x14ac:dyDescent="0.2">
      <c r="A996" s="94">
        <f t="shared" si="795"/>
        <v>801</v>
      </c>
      <c r="B996" s="30"/>
      <c r="C996" s="59" t="s">
        <v>705</v>
      </c>
      <c r="D996" s="28">
        <v>2</v>
      </c>
      <c r="E996" s="28" t="s">
        <v>70</v>
      </c>
      <c r="F996" s="96">
        <v>0</v>
      </c>
      <c r="G996" s="97">
        <f t="shared" si="802"/>
        <v>2</v>
      </c>
      <c r="H996" s="97">
        <v>2.7480000000000002</v>
      </c>
      <c r="I996" s="98">
        <v>58.42</v>
      </c>
      <c r="J996" s="97">
        <f t="shared" si="803"/>
        <v>5.4960000000000004</v>
      </c>
      <c r="K996" s="98">
        <f t="shared" si="804"/>
        <v>321.07632000000001</v>
      </c>
      <c r="L996" s="98">
        <f>173.94+46.22</f>
        <v>220.16</v>
      </c>
      <c r="M996" s="98">
        <f t="shared" si="805"/>
        <v>440.32</v>
      </c>
      <c r="N996" s="98">
        <v>0</v>
      </c>
      <c r="O996" s="98">
        <f t="shared" si="806"/>
        <v>0</v>
      </c>
      <c r="P996" s="98">
        <f t="shared" si="807"/>
        <v>761.39632000000006</v>
      </c>
    </row>
    <row r="997" spans="1:16" s="3" customFormat="1" ht="18" customHeight="1" x14ac:dyDescent="0.2">
      <c r="A997" s="119"/>
      <c r="B997" s="120"/>
      <c r="C997" s="121"/>
      <c r="D997" s="122"/>
      <c r="E997" s="122"/>
      <c r="F997" s="122"/>
      <c r="G997" s="123"/>
      <c r="H997" s="122"/>
      <c r="I997" s="122"/>
      <c r="J997" s="122"/>
      <c r="K997" s="122"/>
      <c r="L997" s="122"/>
      <c r="M997" s="122"/>
      <c r="N997" s="122"/>
      <c r="O997" s="122" t="s">
        <v>34</v>
      </c>
      <c r="P997" s="124">
        <f>SUM(P893:P996)</f>
        <v>745150.32478405617</v>
      </c>
    </row>
    <row r="998" spans="1:16" ht="15" x14ac:dyDescent="0.2">
      <c r="A998" s="75" t="str">
        <f>IF(E998=0,"",1+MAX(A891:A891))</f>
        <v/>
      </c>
      <c r="B998" s="76"/>
      <c r="C998" s="24"/>
      <c r="D998" s="25"/>
      <c r="E998" s="24"/>
      <c r="F998" s="25"/>
      <c r="G998" s="51"/>
      <c r="H998" s="84"/>
      <c r="I998" s="26"/>
      <c r="J998" s="84"/>
      <c r="K998" s="26"/>
      <c r="L998" s="26"/>
      <c r="M998" s="26"/>
      <c r="N998" s="26"/>
      <c r="O998" s="26"/>
      <c r="P998" s="27"/>
    </row>
    <row r="999" spans="1:16" s="3" customFormat="1" ht="18" customHeight="1" x14ac:dyDescent="0.2">
      <c r="A999" s="107" t="str">
        <f>IF(E999=0,"",1+MAX(A891:A998))</f>
        <v/>
      </c>
      <c r="B999" s="158" t="s">
        <v>133</v>
      </c>
      <c r="C999" s="158"/>
      <c r="D999" s="158"/>
      <c r="E999" s="158"/>
      <c r="F999" s="158"/>
      <c r="G999" s="158"/>
      <c r="H999" s="158"/>
      <c r="I999" s="158"/>
      <c r="J999" s="158"/>
      <c r="K999" s="158"/>
      <c r="L999" s="158"/>
      <c r="M999" s="158"/>
      <c r="N999" s="158"/>
      <c r="O999" s="158"/>
      <c r="P999" s="108"/>
    </row>
    <row r="1000" spans="1:16" s="3" customFormat="1" ht="15" x14ac:dyDescent="0.2">
      <c r="A1000" s="94" t="str">
        <f>IF(E1000=0,"",1+MAX(A998:A999))</f>
        <v/>
      </c>
      <c r="B1000" s="31"/>
      <c r="C1000" s="85" t="s">
        <v>134</v>
      </c>
      <c r="D1000" s="28"/>
      <c r="E1000" s="28"/>
      <c r="F1000" s="96"/>
      <c r="G1000" s="97"/>
      <c r="H1000" s="97"/>
      <c r="I1000" s="98"/>
      <c r="J1000" s="97"/>
      <c r="K1000" s="98"/>
      <c r="L1000" s="98"/>
      <c r="M1000" s="98"/>
      <c r="N1000" s="98"/>
      <c r="O1000" s="98"/>
      <c r="P1000" s="98"/>
    </row>
    <row r="1001" spans="1:16" ht="15" x14ac:dyDescent="0.2">
      <c r="A1001" s="94">
        <f t="shared" ref="A1001:A1017" si="808">IF(E1001=0,"",1+MAX(A993:A1000))</f>
        <v>802</v>
      </c>
      <c r="B1001" s="30"/>
      <c r="C1001" s="59" t="s">
        <v>595</v>
      </c>
      <c r="D1001" s="28">
        <v>932.53</v>
      </c>
      <c r="E1001" s="28" t="s">
        <v>71</v>
      </c>
      <c r="F1001" s="96">
        <v>0.1</v>
      </c>
      <c r="G1001" s="97">
        <f>(F1001*D1001)+D1001</f>
        <v>1025.7829999999999</v>
      </c>
      <c r="H1001" s="97">
        <f>0.0251*6</f>
        <v>0.15060000000000001</v>
      </c>
      <c r="I1001" s="98">
        <v>88.07</v>
      </c>
      <c r="J1001" s="97">
        <f>H1001*G1001</f>
        <v>154.48291979999999</v>
      </c>
      <c r="K1001" s="98">
        <f>I1001*J1001</f>
        <v>13605.310746785997</v>
      </c>
      <c r="L1001" s="98">
        <v>9.99</v>
      </c>
      <c r="M1001" s="98">
        <f>L1001*G1001</f>
        <v>10247.572169999999</v>
      </c>
      <c r="N1001" s="98">
        <v>0</v>
      </c>
      <c r="O1001" s="98">
        <f>N1001*G1001</f>
        <v>0</v>
      </c>
      <c r="P1001" s="98">
        <f>IF(D1001="","",(K1001+M1001+O1001))</f>
        <v>23852.882916785995</v>
      </c>
    </row>
    <row r="1002" spans="1:16" ht="15" x14ac:dyDescent="0.2">
      <c r="A1002" s="94">
        <f t="shared" si="808"/>
        <v>803</v>
      </c>
      <c r="B1002" s="30"/>
      <c r="C1002" s="59" t="s">
        <v>596</v>
      </c>
      <c r="D1002" s="28">
        <v>103.61444444444444</v>
      </c>
      <c r="E1002" s="28" t="s">
        <v>72</v>
      </c>
      <c r="F1002" s="96">
        <v>0.1</v>
      </c>
      <c r="G1002" s="97">
        <f>(F1002*D1002)+D1002</f>
        <v>113.97588888888889</v>
      </c>
      <c r="H1002" s="97">
        <v>0.22700000000000001</v>
      </c>
      <c r="I1002" s="98">
        <v>88.07</v>
      </c>
      <c r="J1002" s="97">
        <f>H1002*G1002</f>
        <v>25.872526777777779</v>
      </c>
      <c r="K1002" s="98">
        <f>I1002*J1002</f>
        <v>2278.5934333188889</v>
      </c>
      <c r="L1002" s="98"/>
      <c r="M1002" s="98">
        <f>L1002*G1002</f>
        <v>0</v>
      </c>
      <c r="N1002" s="98">
        <v>0</v>
      </c>
      <c r="O1002" s="98">
        <f>N1002*G1002</f>
        <v>0</v>
      </c>
      <c r="P1002" s="98">
        <f>IF(D1002="","",(K1002+M1002+O1002))</f>
        <v>2278.5934333188889</v>
      </c>
    </row>
    <row r="1003" spans="1:16" ht="15" x14ac:dyDescent="0.2">
      <c r="A1003" s="94">
        <f t="shared" si="808"/>
        <v>804</v>
      </c>
      <c r="B1003" s="30"/>
      <c r="C1003" s="59" t="s">
        <v>597</v>
      </c>
      <c r="D1003" s="28">
        <v>96.83633287037037</v>
      </c>
      <c r="E1003" s="28" t="s">
        <v>72</v>
      </c>
      <c r="F1003" s="96">
        <v>0.1</v>
      </c>
      <c r="G1003" s="97">
        <f>(F1003*D1003)+D1003</f>
        <v>106.51996615740741</v>
      </c>
      <c r="H1003" s="97">
        <v>0.187</v>
      </c>
      <c r="I1003" s="98">
        <v>88.07</v>
      </c>
      <c r="J1003" s="97">
        <f>H1003*G1003</f>
        <v>19.919233671435187</v>
      </c>
      <c r="K1003" s="98">
        <f>I1003*J1003</f>
        <v>1754.2869094432967</v>
      </c>
      <c r="L1003" s="98"/>
      <c r="M1003" s="98">
        <f>L1003*G1003</f>
        <v>0</v>
      </c>
      <c r="N1003" s="98">
        <v>0</v>
      </c>
      <c r="O1003" s="98">
        <f>N1003*G1003</f>
        <v>0</v>
      </c>
      <c r="P1003" s="98">
        <f>IF(D1003="","",(K1003+M1003+O1003))</f>
        <v>1754.2869094432967</v>
      </c>
    </row>
    <row r="1004" spans="1:16" ht="15" x14ac:dyDescent="0.2">
      <c r="A1004" s="94" t="str">
        <f t="shared" si="808"/>
        <v/>
      </c>
      <c r="B1004" s="30"/>
      <c r="C1004" s="59"/>
      <c r="D1004" s="28"/>
      <c r="E1004" s="28"/>
      <c r="F1004" s="96"/>
      <c r="G1004" s="97"/>
      <c r="H1004" s="97"/>
      <c r="I1004" s="98"/>
      <c r="J1004" s="97"/>
      <c r="K1004" s="98"/>
      <c r="L1004" s="98"/>
      <c r="M1004" s="98"/>
      <c r="N1004" s="98"/>
      <c r="O1004" s="98"/>
      <c r="P1004" s="98"/>
    </row>
    <row r="1005" spans="1:16" ht="15" x14ac:dyDescent="0.2">
      <c r="A1005" s="94">
        <f t="shared" si="808"/>
        <v>805</v>
      </c>
      <c r="B1005" s="30"/>
      <c r="C1005" s="59" t="s">
        <v>598</v>
      </c>
      <c r="D1005" s="28">
        <v>54.34</v>
      </c>
      <c r="E1005" s="28" t="s">
        <v>71</v>
      </c>
      <c r="F1005" s="96">
        <v>0.1</v>
      </c>
      <c r="G1005" s="97">
        <f>(F1005*D1005)+D1005</f>
        <v>59.774000000000001</v>
      </c>
      <c r="H1005" s="97">
        <f>0.0251*4</f>
        <v>0.1004</v>
      </c>
      <c r="I1005" s="98">
        <v>88.07</v>
      </c>
      <c r="J1005" s="97">
        <f>H1005*G1005</f>
        <v>6.0013095999999999</v>
      </c>
      <c r="K1005" s="98">
        <f>I1005*J1005</f>
        <v>528.53533647199993</v>
      </c>
      <c r="L1005" s="98">
        <v>5.96</v>
      </c>
      <c r="M1005" s="98">
        <f>L1005*G1005</f>
        <v>356.25304</v>
      </c>
      <c r="N1005" s="98">
        <v>0</v>
      </c>
      <c r="O1005" s="98">
        <f>N1005*G1005</f>
        <v>0</v>
      </c>
      <c r="P1005" s="98">
        <f>IF(D1005="","",(K1005+M1005+O1005))</f>
        <v>884.78837647199998</v>
      </c>
    </row>
    <row r="1006" spans="1:16" ht="15" x14ac:dyDescent="0.2">
      <c r="A1006" s="94">
        <f t="shared" si="808"/>
        <v>806</v>
      </c>
      <c r="B1006" s="30"/>
      <c r="C1006" s="59" t="s">
        <v>596</v>
      </c>
      <c r="D1006" s="28">
        <v>4.6689999999999996</v>
      </c>
      <c r="E1006" s="28" t="s">
        <v>72</v>
      </c>
      <c r="F1006" s="96">
        <v>0.1</v>
      </c>
      <c r="G1006" s="97">
        <f>(F1006*D1006)+D1006</f>
        <v>5.1358999999999995</v>
      </c>
      <c r="H1006" s="97">
        <v>0.22700000000000001</v>
      </c>
      <c r="I1006" s="98">
        <v>88.07</v>
      </c>
      <c r="J1006" s="97">
        <f>H1006*G1006</f>
        <v>1.1658492999999999</v>
      </c>
      <c r="K1006" s="98">
        <f>I1006*J1006</f>
        <v>102.67634785099997</v>
      </c>
      <c r="L1006" s="98"/>
      <c r="M1006" s="98">
        <f t="shared" ref="M1006:M1011" si="809">L1006*G1006</f>
        <v>0</v>
      </c>
      <c r="N1006" s="98">
        <v>0</v>
      </c>
      <c r="O1006" s="98">
        <f t="shared" ref="O1006:O1011" si="810">N1006*G1006</f>
        <v>0</v>
      </c>
      <c r="P1006" s="98">
        <f>IF(D1006="","",(K1006+M1006+O1006))</f>
        <v>102.67634785099997</v>
      </c>
    </row>
    <row r="1007" spans="1:16" ht="15" x14ac:dyDescent="0.2">
      <c r="A1007" s="94">
        <f t="shared" si="808"/>
        <v>807</v>
      </c>
      <c r="B1007" s="30"/>
      <c r="C1007" s="59" t="s">
        <v>597</v>
      </c>
      <c r="D1007" s="28">
        <v>4.4930000000000003</v>
      </c>
      <c r="E1007" s="28" t="s">
        <v>72</v>
      </c>
      <c r="F1007" s="96">
        <v>0.1</v>
      </c>
      <c r="G1007" s="97">
        <f t="shared" ref="G1007:G1011" si="811">(F1007*D1007)+D1007</f>
        <v>4.9423000000000004</v>
      </c>
      <c r="H1007" s="97">
        <v>0.187</v>
      </c>
      <c r="I1007" s="98">
        <v>88.07</v>
      </c>
      <c r="J1007" s="97">
        <f>H1007*G1007</f>
        <v>0.92421010000000003</v>
      </c>
      <c r="K1007" s="98">
        <f>I1007*J1007</f>
        <v>81.395183506999999</v>
      </c>
      <c r="L1007" s="98"/>
      <c r="M1007" s="98">
        <f t="shared" si="809"/>
        <v>0</v>
      </c>
      <c r="N1007" s="98">
        <v>0</v>
      </c>
      <c r="O1007" s="98">
        <f t="shared" si="810"/>
        <v>0</v>
      </c>
      <c r="P1007" s="98">
        <f t="shared" ref="P1007:P1011" si="812">IF(D1007="","",(K1007+M1007+O1007))</f>
        <v>81.395183506999999</v>
      </c>
    </row>
    <row r="1008" spans="1:16" ht="15" x14ac:dyDescent="0.2">
      <c r="A1008" s="94" t="str">
        <f t="shared" si="808"/>
        <v/>
      </c>
      <c r="B1008" s="30"/>
      <c r="C1008" s="59"/>
      <c r="D1008" s="28"/>
      <c r="E1008" s="28"/>
      <c r="F1008" s="96"/>
      <c r="G1008" s="97"/>
      <c r="H1008" s="97"/>
      <c r="I1008" s="98"/>
      <c r="J1008" s="97"/>
      <c r="K1008" s="98"/>
      <c r="L1008" s="98"/>
      <c r="M1008" s="98"/>
      <c r="N1008" s="98"/>
      <c r="O1008" s="98"/>
      <c r="P1008" s="98"/>
    </row>
    <row r="1009" spans="1:16" ht="15" x14ac:dyDescent="0.2">
      <c r="A1009" s="94">
        <f t="shared" si="808"/>
        <v>808</v>
      </c>
      <c r="B1009" s="30"/>
      <c r="C1009" s="59" t="s">
        <v>599</v>
      </c>
      <c r="D1009" s="28">
        <v>116.75</v>
      </c>
      <c r="E1009" s="28" t="s">
        <v>71</v>
      </c>
      <c r="F1009" s="96">
        <v>0.1</v>
      </c>
      <c r="G1009" s="97">
        <f t="shared" si="811"/>
        <v>128.42500000000001</v>
      </c>
      <c r="H1009" s="97">
        <f>0.0251*4</f>
        <v>0.1004</v>
      </c>
      <c r="I1009" s="98">
        <v>88.07</v>
      </c>
      <c r="J1009" s="97">
        <f>H1009*G1009</f>
        <v>12.893870000000001</v>
      </c>
      <c r="K1009" s="98">
        <f>I1009*J1009</f>
        <v>1135.5631309</v>
      </c>
      <c r="L1009" s="98">
        <v>5.96</v>
      </c>
      <c r="M1009" s="98">
        <f t="shared" si="809"/>
        <v>765.41300000000001</v>
      </c>
      <c r="N1009" s="98">
        <v>0</v>
      </c>
      <c r="O1009" s="98">
        <f t="shared" si="810"/>
        <v>0</v>
      </c>
      <c r="P1009" s="98">
        <f t="shared" si="812"/>
        <v>1900.9761309</v>
      </c>
    </row>
    <row r="1010" spans="1:16" ht="15" x14ac:dyDescent="0.2">
      <c r="A1010" s="94">
        <f t="shared" si="808"/>
        <v>809</v>
      </c>
      <c r="B1010" s="30"/>
      <c r="C1010" s="59" t="s">
        <v>596</v>
      </c>
      <c r="D1010" s="28">
        <v>10.031851851851851</v>
      </c>
      <c r="E1010" s="28" t="s">
        <v>72</v>
      </c>
      <c r="F1010" s="96">
        <v>0.1</v>
      </c>
      <c r="G1010" s="97">
        <f t="shared" si="811"/>
        <v>11.035037037037036</v>
      </c>
      <c r="H1010" s="97">
        <v>0.22700000000000001</v>
      </c>
      <c r="I1010" s="98">
        <v>88.07</v>
      </c>
      <c r="J1010" s="97">
        <f>H1010*G1010</f>
        <v>2.5049534074074074</v>
      </c>
      <c r="K1010" s="98">
        <f>I1010*J1010</f>
        <v>220.61124659037034</v>
      </c>
      <c r="L1010" s="98"/>
      <c r="M1010" s="98">
        <f t="shared" si="809"/>
        <v>0</v>
      </c>
      <c r="N1010" s="98">
        <v>0</v>
      </c>
      <c r="O1010" s="98">
        <f t="shared" si="810"/>
        <v>0</v>
      </c>
      <c r="P1010" s="98">
        <f t="shared" si="812"/>
        <v>220.61124659037034</v>
      </c>
    </row>
    <row r="1011" spans="1:16" ht="15" x14ac:dyDescent="0.2">
      <c r="A1011" s="94">
        <f t="shared" si="808"/>
        <v>810</v>
      </c>
      <c r="B1011" s="30"/>
      <c r="C1011" s="59" t="s">
        <v>597</v>
      </c>
      <c r="D1011" s="28">
        <v>9.6546965020576128</v>
      </c>
      <c r="E1011" s="28" t="s">
        <v>72</v>
      </c>
      <c r="F1011" s="96">
        <v>0.1</v>
      </c>
      <c r="G1011" s="97">
        <f t="shared" si="811"/>
        <v>10.620166152263375</v>
      </c>
      <c r="H1011" s="97">
        <v>0.187</v>
      </c>
      <c r="I1011" s="98">
        <v>88.07</v>
      </c>
      <c r="J1011" s="97">
        <f>H1011*G1011</f>
        <v>1.9859710704732509</v>
      </c>
      <c r="K1011" s="98">
        <f>I1011*J1011</f>
        <v>174.90447217657919</v>
      </c>
      <c r="L1011" s="98"/>
      <c r="M1011" s="98">
        <f t="shared" si="809"/>
        <v>0</v>
      </c>
      <c r="N1011" s="98">
        <v>0</v>
      </c>
      <c r="O1011" s="98">
        <f t="shared" si="810"/>
        <v>0</v>
      </c>
      <c r="P1011" s="98">
        <f t="shared" si="812"/>
        <v>174.90447217657919</v>
      </c>
    </row>
    <row r="1012" spans="1:16" s="3" customFormat="1" ht="15" x14ac:dyDescent="0.2">
      <c r="A1012" s="94" t="str">
        <f t="shared" si="808"/>
        <v/>
      </c>
      <c r="B1012" s="31"/>
      <c r="C1012" s="85" t="s">
        <v>600</v>
      </c>
      <c r="D1012" s="28"/>
      <c r="E1012" s="28"/>
      <c r="F1012" s="96"/>
      <c r="G1012" s="97"/>
      <c r="H1012" s="97"/>
      <c r="I1012" s="98"/>
      <c r="J1012" s="97"/>
      <c r="K1012" s="98"/>
      <c r="L1012" s="98"/>
      <c r="M1012" s="98"/>
      <c r="N1012" s="98"/>
      <c r="O1012" s="98"/>
      <c r="P1012" s="98"/>
    </row>
    <row r="1013" spans="1:16" ht="15" x14ac:dyDescent="0.2">
      <c r="A1013" s="94">
        <f t="shared" si="808"/>
        <v>811</v>
      </c>
      <c r="B1013" s="30"/>
      <c r="C1013" s="59" t="s">
        <v>601</v>
      </c>
      <c r="D1013" s="28">
        <v>14</v>
      </c>
      <c r="E1013" s="28" t="s">
        <v>70</v>
      </c>
      <c r="F1013" s="96">
        <v>0</v>
      </c>
      <c r="G1013" s="97">
        <f t="shared" ref="G1013:G1017" si="813">(F1013*D1013)+D1013</f>
        <v>14</v>
      </c>
      <c r="H1013" s="97">
        <v>3.472</v>
      </c>
      <c r="I1013" s="98">
        <v>88.07</v>
      </c>
      <c r="J1013" s="97">
        <f t="shared" ref="J1013:J1017" si="814">H1013*G1013</f>
        <v>48.607999999999997</v>
      </c>
      <c r="K1013" s="98">
        <f t="shared" ref="K1013:K1017" si="815">I1013*J1013</f>
        <v>4280.9065599999994</v>
      </c>
      <c r="L1013" s="98">
        <v>246.54</v>
      </c>
      <c r="M1013" s="98">
        <f t="shared" ref="M1013:M1017" si="816">L1013*G1013</f>
        <v>3451.56</v>
      </c>
      <c r="N1013" s="98">
        <v>0</v>
      </c>
      <c r="O1013" s="98">
        <f t="shared" ref="O1013:O1017" si="817">N1013*G1013</f>
        <v>0</v>
      </c>
      <c r="P1013" s="98">
        <f t="shared" ref="P1013:P1017" si="818">IF(D1013="","",(K1013+M1013+O1013))</f>
        <v>7732.4665599999989</v>
      </c>
    </row>
    <row r="1014" spans="1:16" ht="15" x14ac:dyDescent="0.2">
      <c r="A1014" s="94">
        <f t="shared" si="808"/>
        <v>812</v>
      </c>
      <c r="B1014" s="30"/>
      <c r="C1014" s="59" t="s">
        <v>602</v>
      </c>
      <c r="D1014" s="28">
        <v>11</v>
      </c>
      <c r="E1014" s="28" t="s">
        <v>70</v>
      </c>
      <c r="F1014" s="96">
        <v>0</v>
      </c>
      <c r="G1014" s="97">
        <f t="shared" si="813"/>
        <v>11</v>
      </c>
      <c r="H1014" s="97">
        <v>3.9940000000000002</v>
      </c>
      <c r="I1014" s="98">
        <v>88.07</v>
      </c>
      <c r="J1014" s="97">
        <f t="shared" si="814"/>
        <v>43.934000000000005</v>
      </c>
      <c r="K1014" s="98">
        <f t="shared" si="815"/>
        <v>3869.2673800000002</v>
      </c>
      <c r="L1014" s="98">
        <v>375.47</v>
      </c>
      <c r="M1014" s="98">
        <f t="shared" si="816"/>
        <v>4130.17</v>
      </c>
      <c r="N1014" s="98">
        <v>0</v>
      </c>
      <c r="O1014" s="98">
        <f t="shared" si="817"/>
        <v>0</v>
      </c>
      <c r="P1014" s="98">
        <f t="shared" si="818"/>
        <v>7999.4373800000003</v>
      </c>
    </row>
    <row r="1015" spans="1:16" ht="28.5" x14ac:dyDescent="0.2">
      <c r="A1015" s="94">
        <f t="shared" si="808"/>
        <v>813</v>
      </c>
      <c r="B1015" s="30"/>
      <c r="C1015" s="59" t="s">
        <v>603</v>
      </c>
      <c r="D1015" s="28">
        <v>8</v>
      </c>
      <c r="E1015" s="28" t="s">
        <v>70</v>
      </c>
      <c r="F1015" s="96">
        <v>0</v>
      </c>
      <c r="G1015" s="97">
        <f t="shared" si="813"/>
        <v>8</v>
      </c>
      <c r="H1015" s="97">
        <v>2.968</v>
      </c>
      <c r="I1015" s="98">
        <v>88.07</v>
      </c>
      <c r="J1015" s="97">
        <f t="shared" si="814"/>
        <v>23.744</v>
      </c>
      <c r="K1015" s="98">
        <f t="shared" si="815"/>
        <v>2091.1340799999998</v>
      </c>
      <c r="L1015" s="98">
        <v>188.43</v>
      </c>
      <c r="M1015" s="98">
        <f t="shared" si="816"/>
        <v>1507.44</v>
      </c>
      <c r="N1015" s="98">
        <v>0</v>
      </c>
      <c r="O1015" s="98">
        <f t="shared" si="817"/>
        <v>0</v>
      </c>
      <c r="P1015" s="98">
        <f t="shared" si="818"/>
        <v>3598.5740799999999</v>
      </c>
    </row>
    <row r="1016" spans="1:16" ht="15" x14ac:dyDescent="0.2">
      <c r="A1016" s="94">
        <f t="shared" si="808"/>
        <v>814</v>
      </c>
      <c r="B1016" s="30"/>
      <c r="C1016" s="59" t="s">
        <v>604</v>
      </c>
      <c r="D1016" s="28">
        <v>4</v>
      </c>
      <c r="E1016" s="28" t="s">
        <v>70</v>
      </c>
      <c r="F1016" s="96">
        <v>0</v>
      </c>
      <c r="G1016" s="97">
        <f t="shared" si="813"/>
        <v>4</v>
      </c>
      <c r="H1016" s="97">
        <v>3.657</v>
      </c>
      <c r="I1016" s="98">
        <v>88.07</v>
      </c>
      <c r="J1016" s="97">
        <f t="shared" si="814"/>
        <v>14.628</v>
      </c>
      <c r="K1016" s="98">
        <f t="shared" si="815"/>
        <v>1288.2879599999999</v>
      </c>
      <c r="L1016" s="98">
        <v>352.62</v>
      </c>
      <c r="M1016" s="98">
        <f t="shared" si="816"/>
        <v>1410.48</v>
      </c>
      <c r="N1016" s="98">
        <v>0</v>
      </c>
      <c r="O1016" s="98">
        <f t="shared" si="817"/>
        <v>0</v>
      </c>
      <c r="P1016" s="98">
        <f t="shared" si="818"/>
        <v>2698.7679600000001</v>
      </c>
    </row>
    <row r="1017" spans="1:16" ht="15" x14ac:dyDescent="0.2">
      <c r="A1017" s="94">
        <f t="shared" si="808"/>
        <v>815</v>
      </c>
      <c r="B1017" s="30"/>
      <c r="C1017" s="59" t="s">
        <v>605</v>
      </c>
      <c r="D1017" s="28">
        <v>7</v>
      </c>
      <c r="E1017" s="28" t="s">
        <v>70</v>
      </c>
      <c r="F1017" s="96">
        <v>0</v>
      </c>
      <c r="G1017" s="97">
        <f t="shared" si="813"/>
        <v>7</v>
      </c>
      <c r="H1017" s="97">
        <v>3.657</v>
      </c>
      <c r="I1017" s="98">
        <v>88.07</v>
      </c>
      <c r="J1017" s="97">
        <f t="shared" si="814"/>
        <v>25.599</v>
      </c>
      <c r="K1017" s="98">
        <f t="shared" si="815"/>
        <v>2254.5039299999999</v>
      </c>
      <c r="L1017" s="98">
        <v>352.62</v>
      </c>
      <c r="M1017" s="98">
        <f t="shared" si="816"/>
        <v>2468.34</v>
      </c>
      <c r="N1017" s="98">
        <v>0</v>
      </c>
      <c r="O1017" s="98">
        <f t="shared" si="817"/>
        <v>0</v>
      </c>
      <c r="P1017" s="98">
        <f t="shared" si="818"/>
        <v>4722.84393</v>
      </c>
    </row>
    <row r="1018" spans="1:16" s="3" customFormat="1" ht="18" customHeight="1" x14ac:dyDescent="0.2">
      <c r="A1018" s="119"/>
      <c r="B1018" s="120"/>
      <c r="C1018" s="121"/>
      <c r="D1018" s="122"/>
      <c r="E1018" s="122"/>
      <c r="F1018" s="122"/>
      <c r="G1018" s="123"/>
      <c r="H1018" s="122"/>
      <c r="I1018" s="122"/>
      <c r="J1018" s="122"/>
      <c r="K1018" s="122"/>
      <c r="L1018" s="122"/>
      <c r="M1018" s="122"/>
      <c r="N1018" s="122"/>
      <c r="O1018" s="122" t="s">
        <v>34</v>
      </c>
      <c r="P1018" s="124">
        <f>SUM(P999:P1017)</f>
        <v>58003.204927045132</v>
      </c>
    </row>
    <row r="1019" spans="1:16" ht="18" customHeight="1" x14ac:dyDescent="0.2">
      <c r="A1019" s="150"/>
      <c r="B1019" s="151"/>
      <c r="C1019" s="151"/>
      <c r="D1019" s="151"/>
      <c r="E1019" s="151"/>
      <c r="F1019" s="151"/>
      <c r="G1019" s="151"/>
      <c r="H1019" s="151"/>
      <c r="I1019" s="151"/>
      <c r="J1019" s="151"/>
      <c r="K1019" s="151"/>
      <c r="L1019" s="151"/>
      <c r="M1019" s="151"/>
      <c r="N1019" s="76"/>
      <c r="O1019" s="76"/>
      <c r="P1019" s="27"/>
    </row>
    <row r="1020" spans="1:16" s="106" customFormat="1" ht="20.100000000000001" customHeight="1" x14ac:dyDescent="0.2">
      <c r="A1020" s="154" t="s">
        <v>12</v>
      </c>
      <c r="B1020" s="155"/>
      <c r="C1020" s="155"/>
      <c r="D1020" s="155"/>
      <c r="E1020" s="155"/>
      <c r="F1020" s="155"/>
      <c r="G1020" s="155"/>
      <c r="H1020" s="155"/>
      <c r="I1020" s="155"/>
      <c r="J1020" s="155"/>
      <c r="K1020" s="155"/>
      <c r="L1020" s="155"/>
      <c r="M1020" s="155"/>
      <c r="N1020" s="156"/>
      <c r="O1020" s="116"/>
      <c r="P1020" s="117">
        <f>SUM(P11:P1019)/2</f>
        <v>3662276.1311380179</v>
      </c>
    </row>
    <row r="1021" spans="1:16" s="106" customFormat="1" ht="20.100000000000001" customHeight="1" x14ac:dyDescent="0.2">
      <c r="A1021" s="154" t="s">
        <v>30</v>
      </c>
      <c r="B1021" s="155"/>
      <c r="C1021" s="155"/>
      <c r="D1021" s="155"/>
      <c r="E1021" s="155"/>
      <c r="F1021" s="155"/>
      <c r="G1021" s="155"/>
      <c r="H1021" s="155"/>
      <c r="I1021" s="155"/>
      <c r="J1021" s="155"/>
      <c r="K1021" s="155"/>
      <c r="L1021" s="155"/>
      <c r="M1021" s="155"/>
      <c r="N1021" s="156"/>
      <c r="O1021" s="116">
        <v>0.2</v>
      </c>
      <c r="P1021" s="117">
        <f>$P$1020*O1021</f>
        <v>732455.22622760362</v>
      </c>
    </row>
    <row r="1022" spans="1:16" s="106" customFormat="1" ht="20.100000000000001" customHeight="1" x14ac:dyDescent="0.2">
      <c r="A1022" s="154" t="s">
        <v>5</v>
      </c>
      <c r="B1022" s="155"/>
      <c r="C1022" s="155"/>
      <c r="D1022" s="155"/>
      <c r="E1022" s="155"/>
      <c r="F1022" s="155"/>
      <c r="G1022" s="155"/>
      <c r="H1022" s="155"/>
      <c r="I1022" s="155"/>
      <c r="J1022" s="155"/>
      <c r="K1022" s="155"/>
      <c r="L1022" s="155"/>
      <c r="M1022" s="155"/>
      <c r="N1022" s="156"/>
      <c r="O1022" s="116">
        <v>0.03</v>
      </c>
      <c r="P1022" s="117">
        <f>$P$1020*O1022</f>
        <v>109868.28393414053</v>
      </c>
    </row>
    <row r="1023" spans="1:16" s="106" customFormat="1" ht="20.100000000000001" customHeight="1" x14ac:dyDescent="0.2">
      <c r="A1023" s="154" t="s">
        <v>28</v>
      </c>
      <c r="B1023" s="155"/>
      <c r="C1023" s="155"/>
      <c r="D1023" s="155"/>
      <c r="E1023" s="155"/>
      <c r="F1023" s="155"/>
      <c r="G1023" s="155"/>
      <c r="H1023" s="155"/>
      <c r="I1023" s="155"/>
      <c r="J1023" s="155"/>
      <c r="K1023" s="155"/>
      <c r="L1023" s="155"/>
      <c r="M1023" s="155"/>
      <c r="N1023" s="156"/>
      <c r="O1023" s="116">
        <v>0.05</v>
      </c>
      <c r="P1023" s="117">
        <f>$P$1020*O1023</f>
        <v>183113.8065569009</v>
      </c>
    </row>
    <row r="1024" spans="1:16" s="3" customFormat="1" ht="20.100000000000001" customHeight="1" x14ac:dyDescent="0.2">
      <c r="A1024" s="152" t="s">
        <v>13</v>
      </c>
      <c r="B1024" s="153"/>
      <c r="C1024" s="153"/>
      <c r="D1024" s="153"/>
      <c r="E1024" s="153"/>
      <c r="F1024" s="153"/>
      <c r="G1024" s="153"/>
      <c r="H1024" s="153"/>
      <c r="I1024" s="153"/>
      <c r="J1024" s="153"/>
      <c r="K1024" s="153"/>
      <c r="L1024" s="153"/>
      <c r="M1024" s="153"/>
      <c r="N1024" s="125"/>
      <c r="O1024" s="125"/>
      <c r="P1024" s="126">
        <f>SUM(P1020:P1023)</f>
        <v>4687713.4478566628</v>
      </c>
    </row>
    <row r="1025" spans="1:16" ht="20.100000000000001" customHeight="1" x14ac:dyDescent="0.2">
      <c r="A1025" s="74" t="s">
        <v>51</v>
      </c>
      <c r="B1025" s="11"/>
      <c r="C1025" s="35"/>
      <c r="D1025" s="36"/>
      <c r="E1025" s="35"/>
      <c r="F1025" s="36"/>
      <c r="G1025" s="53"/>
      <c r="H1025" s="35"/>
      <c r="I1025" s="35"/>
      <c r="J1025" s="35"/>
      <c r="K1025" s="35"/>
      <c r="L1025" s="35"/>
      <c r="M1025" s="35"/>
      <c r="N1025" s="35"/>
      <c r="O1025" s="35"/>
      <c r="P1025" s="37"/>
    </row>
    <row r="1026" spans="1:16" ht="30" customHeight="1" x14ac:dyDescent="0.2">
      <c r="A1026" s="70"/>
      <c r="B1026" s="146" t="s">
        <v>90</v>
      </c>
      <c r="C1026" s="146"/>
      <c r="D1026" s="146"/>
      <c r="E1026" s="146"/>
      <c r="F1026" s="146"/>
      <c r="G1026" s="146"/>
      <c r="H1026" s="146"/>
      <c r="I1026" s="146"/>
      <c r="J1026" s="146"/>
      <c r="K1026" s="146"/>
      <c r="L1026" s="146"/>
      <c r="M1026" s="146"/>
      <c r="N1026" s="146"/>
      <c r="O1026" s="146"/>
      <c r="P1026" s="57"/>
    </row>
    <row r="1027" spans="1:16" ht="20.100000000000001" customHeight="1" x14ac:dyDescent="0.2">
      <c r="A1027" s="70"/>
      <c r="B1027" s="71"/>
      <c r="C1027" s="72"/>
      <c r="D1027" s="73"/>
      <c r="E1027" s="35"/>
      <c r="F1027" s="36"/>
      <c r="G1027" s="53"/>
      <c r="H1027" s="35"/>
      <c r="I1027" s="35"/>
      <c r="J1027" s="35"/>
      <c r="K1027" s="35"/>
      <c r="L1027" s="35"/>
      <c r="M1027" s="35"/>
      <c r="N1027" s="35"/>
      <c r="O1027" s="35"/>
      <c r="P1027" s="37"/>
    </row>
    <row r="1028" spans="1:16" ht="20.100000000000001" customHeight="1" x14ac:dyDescent="0.2">
      <c r="A1028" s="70"/>
      <c r="C1028" s="77" t="s">
        <v>56</v>
      </c>
      <c r="D1028" s="7"/>
      <c r="F1028" s="35"/>
      <c r="G1028" s="35"/>
      <c r="H1028" s="35"/>
      <c r="M1028" s="77" t="s">
        <v>57</v>
      </c>
      <c r="N1028" s="36"/>
      <c r="O1028" s="35"/>
      <c r="P1028" s="37"/>
    </row>
    <row r="1029" spans="1:16" ht="19.7" customHeight="1" x14ac:dyDescent="0.2">
      <c r="A1029" s="78"/>
      <c r="B1029" s="7">
        <v>1</v>
      </c>
      <c r="C1029" s="79" t="s">
        <v>58</v>
      </c>
      <c r="D1029" s="7"/>
      <c r="F1029" s="35"/>
      <c r="G1029" s="35"/>
      <c r="H1029" s="35"/>
      <c r="M1029" s="80" t="s">
        <v>66</v>
      </c>
      <c r="N1029" s="36"/>
      <c r="O1029" s="35"/>
      <c r="P1029" s="57"/>
    </row>
    <row r="1030" spans="1:16" ht="20.100000000000001" customHeight="1" x14ac:dyDescent="0.2">
      <c r="A1030" s="70"/>
      <c r="C1030" s="80"/>
      <c r="D1030" s="80"/>
      <c r="F1030" s="35"/>
      <c r="G1030" s="35"/>
      <c r="H1030" s="35"/>
      <c r="M1030" s="80" t="s">
        <v>59</v>
      </c>
      <c r="N1030" s="36"/>
      <c r="O1030" s="35"/>
      <c r="P1030" s="57"/>
    </row>
    <row r="1031" spans="1:16" ht="20.100000000000001" customHeight="1" x14ac:dyDescent="0.2">
      <c r="A1031" s="70"/>
      <c r="D1031" s="73"/>
      <c r="F1031" s="35"/>
      <c r="G1031" s="35"/>
      <c r="H1031" s="35"/>
      <c r="M1031" s="80" t="s">
        <v>60</v>
      </c>
      <c r="N1031" s="81"/>
      <c r="O1031" s="35"/>
      <c r="P1031" s="37"/>
    </row>
    <row r="1032" spans="1:16" ht="20.100000000000001" customHeight="1" x14ac:dyDescent="0.2">
      <c r="A1032" s="70"/>
      <c r="C1032" s="82"/>
      <c r="D1032" s="73"/>
      <c r="F1032" s="35"/>
      <c r="G1032" s="35"/>
      <c r="H1032" s="35"/>
      <c r="M1032" s="80" t="s">
        <v>61</v>
      </c>
      <c r="N1032" s="14"/>
      <c r="O1032" s="35"/>
      <c r="P1032" s="37"/>
    </row>
    <row r="1033" spans="1:16" ht="20.100000000000001" customHeight="1" x14ac:dyDescent="0.2">
      <c r="A1033" s="70"/>
      <c r="D1033" s="73"/>
      <c r="F1033" s="35"/>
      <c r="G1033" s="35"/>
      <c r="H1033" s="35"/>
      <c r="M1033" s="80" t="s">
        <v>62</v>
      </c>
      <c r="N1033" s="14"/>
      <c r="O1033" s="35"/>
      <c r="P1033" s="57"/>
    </row>
    <row r="1034" spans="1:16" ht="20.100000000000001" customHeight="1" x14ac:dyDescent="0.2">
      <c r="A1034" s="70"/>
      <c r="C1034" s="72"/>
      <c r="D1034" s="73"/>
      <c r="J1034" s="35"/>
      <c r="K1034" s="35"/>
      <c r="L1034" s="35"/>
      <c r="M1034" s="80" t="s">
        <v>63</v>
      </c>
      <c r="N1034" s="14"/>
      <c r="O1034" s="35"/>
      <c r="P1034" s="57"/>
    </row>
    <row r="1035" spans="1:16" ht="20.100000000000001" customHeight="1" x14ac:dyDescent="0.2">
      <c r="A1035" s="70"/>
      <c r="C1035" s="72"/>
      <c r="D1035" s="73"/>
      <c r="J1035" s="35"/>
      <c r="K1035" s="35"/>
      <c r="L1035" s="35"/>
      <c r="M1035" s="80" t="s">
        <v>64</v>
      </c>
      <c r="N1035" s="14"/>
      <c r="O1035" s="35"/>
      <c r="P1035" s="37"/>
    </row>
    <row r="1036" spans="1:16" ht="20.100000000000001" customHeight="1" x14ac:dyDescent="0.2">
      <c r="A1036" s="70"/>
      <c r="C1036" s="72"/>
      <c r="D1036" s="73"/>
      <c r="J1036" s="35"/>
      <c r="K1036" s="35"/>
      <c r="L1036" s="35"/>
      <c r="M1036" s="80" t="s">
        <v>65</v>
      </c>
      <c r="N1036" s="14"/>
      <c r="O1036" s="35"/>
      <c r="P1036" s="37"/>
    </row>
    <row r="1037" spans="1:16" ht="15.75" customHeight="1" x14ac:dyDescent="0.2">
      <c r="A1037" s="70"/>
      <c r="B1037" s="71"/>
      <c r="C1037" s="72"/>
      <c r="D1037" s="73"/>
      <c r="E1037" s="35"/>
      <c r="F1037" s="36"/>
      <c r="G1037" s="53"/>
      <c r="H1037" s="35"/>
      <c r="I1037" s="35"/>
      <c r="J1037" s="35"/>
      <c r="K1037" s="35"/>
      <c r="L1037" s="35"/>
      <c r="M1037" s="35"/>
      <c r="N1037" s="35"/>
      <c r="O1037" s="35"/>
      <c r="P1037" s="57"/>
    </row>
    <row r="1038" spans="1:16" ht="15.75" customHeight="1" thickBot="1" x14ac:dyDescent="0.25">
      <c r="A1038" s="12"/>
      <c r="B1038" s="13"/>
      <c r="C1038" s="38"/>
      <c r="D1038" s="39"/>
      <c r="E1038" s="38"/>
      <c r="F1038" s="39"/>
      <c r="G1038" s="54"/>
      <c r="H1038" s="38"/>
      <c r="I1038" s="38"/>
      <c r="J1038" s="38"/>
      <c r="K1038" s="38"/>
      <c r="L1038" s="38"/>
      <c r="M1038" s="38"/>
      <c r="N1038" s="38"/>
      <c r="O1038" s="38"/>
      <c r="P1038" s="40"/>
    </row>
  </sheetData>
  <mergeCells count="36">
    <mergeCell ref="B893:O893"/>
    <mergeCell ref="B669:O669"/>
    <mergeCell ref="B21:O21"/>
    <mergeCell ref="B39:O39"/>
    <mergeCell ref="B86:O86"/>
    <mergeCell ref="B130:O130"/>
    <mergeCell ref="B179:O179"/>
    <mergeCell ref="B204:O204"/>
    <mergeCell ref="B234:O234"/>
    <mergeCell ref="B642:O642"/>
    <mergeCell ref="B658:O658"/>
    <mergeCell ref="B734:O734"/>
    <mergeCell ref="B886:O886"/>
    <mergeCell ref="K3:L3"/>
    <mergeCell ref="M3:N3"/>
    <mergeCell ref="M4:N4"/>
    <mergeCell ref="K4:L4"/>
    <mergeCell ref="K7:L7"/>
    <mergeCell ref="K6:L6"/>
    <mergeCell ref="K5:L5"/>
    <mergeCell ref="B1026:O1026"/>
    <mergeCell ref="K8:L8"/>
    <mergeCell ref="M5:N5"/>
    <mergeCell ref="M6:N6"/>
    <mergeCell ref="M8:N8"/>
    <mergeCell ref="M7:N7"/>
    <mergeCell ref="A1019:M1019"/>
    <mergeCell ref="A1024:M1024"/>
    <mergeCell ref="A1020:N1020"/>
    <mergeCell ref="A1021:N1021"/>
    <mergeCell ref="A1022:N1022"/>
    <mergeCell ref="A1023:N1023"/>
    <mergeCell ref="B807:O807"/>
    <mergeCell ref="B693:O693"/>
    <mergeCell ref="B999:O999"/>
    <mergeCell ref="B11:O11"/>
  </mergeCells>
  <conditionalFormatting sqref="B7">
    <cfRule type="expression" dxfId="1" priority="2">
      <formula>ISBLANK(B7)</formula>
    </cfRule>
  </conditionalFormatting>
  <conditionalFormatting sqref="B9">
    <cfRule type="expression" dxfId="0" priority="1">
      <formula>ISBLANK(B9)</formula>
    </cfRule>
  </conditionalFormatting>
  <pageMargins left="0" right="0" top="1" bottom="0" header="0" footer="0"/>
  <pageSetup paperSize="9" scale="15" orientation="portrait" r:id="rId1"/>
  <rowBreaks count="1" manualBreakCount="1">
    <brk id="232" max="1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52AEC2A-6EA9-4FCB-9AE9-61F628857AE3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SUMMARY</vt:lpstr>
      <vt:lpstr>MATERIAL TAKE-OFF</vt:lpstr>
      <vt:lpstr>'MATERIAL TAKE-OFF'!Print_Area</vt:lpstr>
      <vt:lpstr>SUMMARY!Print_Area</vt:lpstr>
      <vt:lpstr>'MATERIAL TAKE-OFF'!Print_Titles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Mfbzone</dc:creator>
  <cp:lastModifiedBy>Hp</cp:lastModifiedBy>
  <cp:lastPrinted>2025-12-04T11:18:59Z</cp:lastPrinted>
  <dcterms:created xsi:type="dcterms:W3CDTF">2016-03-30T11:57:46Z</dcterms:created>
  <dcterms:modified xsi:type="dcterms:W3CDTF">2026-01-28T15:42:14Z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{452AEC2A-6EA9-4FCB-9AE9-61F628857AE3}</vt:lpwstr>
  </property>
</Properties>
</file>