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TAKE-OFF'!$A$2:$P$344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Q12" i="1" l="1"/>
  <c r="O18" i="1"/>
  <c r="G18" i="1"/>
  <c r="M18" i="1" s="1"/>
  <c r="O17" i="1"/>
  <c r="G17" i="1"/>
  <c r="M17" i="1" s="1"/>
  <c r="O16" i="1"/>
  <c r="G16" i="1"/>
  <c r="M16" i="1" s="1"/>
  <c r="O15" i="1"/>
  <c r="G15" i="1"/>
  <c r="M15" i="1" s="1"/>
  <c r="O14" i="1"/>
  <c r="G14" i="1"/>
  <c r="M14" i="1" s="1"/>
  <c r="O13" i="1"/>
  <c r="G13" i="1"/>
  <c r="M13" i="1" s="1"/>
  <c r="A13" i="1"/>
  <c r="A14" i="1" s="1"/>
  <c r="A15" i="1" s="1"/>
  <c r="A16" i="1" s="1"/>
  <c r="A17" i="1" s="1"/>
  <c r="A18" i="1" s="1"/>
  <c r="G12" i="1"/>
  <c r="O12" i="1" s="1"/>
  <c r="G323" i="1"/>
  <c r="O323" i="1" s="1"/>
  <c r="M322" i="1"/>
  <c r="G322" i="1"/>
  <c r="O322" i="1" s="1"/>
  <c r="G321" i="1"/>
  <c r="M321" i="1" s="1"/>
  <c r="A320" i="1"/>
  <c r="G318" i="1"/>
  <c r="O318" i="1" s="1"/>
  <c r="G317" i="1"/>
  <c r="M317" i="1" s="1"/>
  <c r="A316" i="1"/>
  <c r="D315" i="1"/>
  <c r="G314" i="1"/>
  <c r="O314" i="1" s="1"/>
  <c r="G313" i="1"/>
  <c r="M313" i="1" s="1"/>
  <c r="A312" i="1"/>
  <c r="G311" i="1"/>
  <c r="O311" i="1" s="1"/>
  <c r="G310" i="1"/>
  <c r="M310" i="1" s="1"/>
  <c r="A309" i="1"/>
  <c r="G308" i="1"/>
  <c r="O308" i="1" s="1"/>
  <c r="G307" i="1"/>
  <c r="M307" i="1" s="1"/>
  <c r="A306" i="1"/>
  <c r="A305" i="1"/>
  <c r="G304" i="1"/>
  <c r="O304" i="1" s="1"/>
  <c r="G303" i="1"/>
  <c r="J303" i="1" s="1"/>
  <c r="K303" i="1" s="1"/>
  <c r="G302" i="1"/>
  <c r="J302" i="1" s="1"/>
  <c r="K302" i="1" s="1"/>
  <c r="G301" i="1"/>
  <c r="M301" i="1" s="1"/>
  <c r="G300" i="1"/>
  <c r="J300" i="1" s="1"/>
  <c r="K300" i="1" s="1"/>
  <c r="G299" i="1"/>
  <c r="O299" i="1" s="1"/>
  <c r="A298" i="1"/>
  <c r="G297" i="1"/>
  <c r="J297" i="1" s="1"/>
  <c r="K297" i="1" s="1"/>
  <c r="A296" i="1"/>
  <c r="G295" i="1"/>
  <c r="O295" i="1" s="1"/>
  <c r="G294" i="1"/>
  <c r="J294" i="1" s="1"/>
  <c r="K294" i="1" s="1"/>
  <c r="A293" i="1"/>
  <c r="G292" i="1"/>
  <c r="J292" i="1" s="1"/>
  <c r="K292" i="1" s="1"/>
  <c r="G291" i="1"/>
  <c r="J291" i="1" s="1"/>
  <c r="K291" i="1" s="1"/>
  <c r="A290" i="1"/>
  <c r="A289" i="1"/>
  <c r="D284" i="1"/>
  <c r="G284" i="1" s="1"/>
  <c r="D279" i="1"/>
  <c r="D283" i="1" s="1"/>
  <c r="D274" i="1"/>
  <c r="D273" i="1"/>
  <c r="D272" i="1"/>
  <c r="D270" i="1"/>
  <c r="G269" i="1"/>
  <c r="D268" i="1"/>
  <c r="G268" i="1" s="1"/>
  <c r="D267" i="1"/>
  <c r="G267" i="1" s="1"/>
  <c r="D265" i="1"/>
  <c r="D266" i="1" s="1"/>
  <c r="G264" i="1"/>
  <c r="D263" i="1"/>
  <c r="G263" i="1" s="1"/>
  <c r="D262" i="1"/>
  <c r="G262" i="1" s="1"/>
  <c r="D260" i="1"/>
  <c r="D261" i="1" s="1"/>
  <c r="G259" i="1"/>
  <c r="G258" i="1"/>
  <c r="O258" i="1" s="1"/>
  <c r="G257" i="1"/>
  <c r="O257" i="1" s="1"/>
  <c r="A256" i="1"/>
  <c r="D254" i="1"/>
  <c r="D252" i="1"/>
  <c r="G251" i="1"/>
  <c r="A250" i="1"/>
  <c r="D249" i="1"/>
  <c r="G249" i="1" s="1"/>
  <c r="J249" i="1" s="1"/>
  <c r="K249" i="1" s="1"/>
  <c r="D244" i="1"/>
  <c r="G244" i="1" s="1"/>
  <c r="D243" i="1"/>
  <c r="G243" i="1" s="1"/>
  <c r="O243" i="1" s="1"/>
  <c r="D242" i="1"/>
  <c r="G242" i="1" s="1"/>
  <c r="J242" i="1" s="1"/>
  <c r="K242" i="1" s="1"/>
  <c r="D241" i="1"/>
  <c r="G241" i="1" s="1"/>
  <c r="A239" i="1"/>
  <c r="D238" i="1"/>
  <c r="G238" i="1" s="1"/>
  <c r="D233" i="1"/>
  <c r="D234" i="1" s="1"/>
  <c r="D228" i="1"/>
  <c r="G228" i="1" s="1"/>
  <c r="D227" i="1"/>
  <c r="G227" i="1" s="1"/>
  <c r="J227" i="1" s="1"/>
  <c r="K227" i="1" s="1"/>
  <c r="D226" i="1"/>
  <c r="G226" i="1" s="1"/>
  <c r="D225" i="1"/>
  <c r="G225" i="1" s="1"/>
  <c r="A223" i="1"/>
  <c r="D222" i="1"/>
  <c r="G222" i="1" s="1"/>
  <c r="D217" i="1"/>
  <c r="D218" i="1" s="1"/>
  <c r="D219" i="1" s="1"/>
  <c r="D216" i="1"/>
  <c r="G216" i="1" s="1"/>
  <c r="D215" i="1"/>
  <c r="G215" i="1" s="1"/>
  <c r="D214" i="1"/>
  <c r="G214" i="1" s="1"/>
  <c r="A212" i="1"/>
  <c r="D211" i="1"/>
  <c r="G211" i="1" s="1"/>
  <c r="J211" i="1" s="1"/>
  <c r="K211" i="1" s="1"/>
  <c r="D206" i="1"/>
  <c r="G206" i="1" s="1"/>
  <c r="D201" i="1"/>
  <c r="D200" i="1"/>
  <c r="D199" i="1"/>
  <c r="D198" i="1"/>
  <c r="A196" i="1"/>
  <c r="D195" i="1"/>
  <c r="G195" i="1" s="1"/>
  <c r="O195" i="1" s="1"/>
  <c r="D190" i="1"/>
  <c r="D189" i="1"/>
  <c r="D188" i="1"/>
  <c r="D187" i="1"/>
  <c r="A185" i="1"/>
  <c r="D184" i="1"/>
  <c r="G184" i="1" s="1"/>
  <c r="M184" i="1" s="1"/>
  <c r="D179" i="1"/>
  <c r="G179" i="1" s="1"/>
  <c r="D174" i="1"/>
  <c r="D173" i="1"/>
  <c r="D172" i="1"/>
  <c r="G172" i="1" s="1"/>
  <c r="O172" i="1" s="1"/>
  <c r="D171" i="1"/>
  <c r="G171" i="1" s="1"/>
  <c r="A169" i="1"/>
  <c r="D168" i="1"/>
  <c r="G168" i="1" s="1"/>
  <c r="D163" i="1"/>
  <c r="G163" i="1" s="1"/>
  <c r="D158" i="1"/>
  <c r="D157" i="1"/>
  <c r="G157" i="1" s="1"/>
  <c r="D156" i="1"/>
  <c r="G156" i="1" s="1"/>
  <c r="J156" i="1" s="1"/>
  <c r="K156" i="1" s="1"/>
  <c r="D155" i="1"/>
  <c r="A153" i="1"/>
  <c r="D152" i="1"/>
  <c r="G152" i="1" s="1"/>
  <c r="O152" i="1" s="1"/>
  <c r="D147" i="1"/>
  <c r="D142" i="1"/>
  <c r="D145" i="1" s="1"/>
  <c r="D141" i="1"/>
  <c r="G141" i="1" s="1"/>
  <c r="D140" i="1"/>
  <c r="G140" i="1" s="1"/>
  <c r="D139" i="1"/>
  <c r="G139" i="1" s="1"/>
  <c r="O139" i="1" s="1"/>
  <c r="A137" i="1"/>
  <c r="D136" i="1"/>
  <c r="G136" i="1" s="1"/>
  <c r="O136" i="1" s="1"/>
  <c r="D131" i="1"/>
  <c r="D130" i="1"/>
  <c r="G130" i="1" s="1"/>
  <c r="O130" i="1" s="1"/>
  <c r="D129" i="1"/>
  <c r="G129" i="1" s="1"/>
  <c r="D128" i="1"/>
  <c r="A126" i="1"/>
  <c r="D125" i="1"/>
  <c r="G125" i="1" s="1"/>
  <c r="O125" i="1" s="1"/>
  <c r="D120" i="1"/>
  <c r="D121" i="1" s="1"/>
  <c r="D119" i="1"/>
  <c r="G119" i="1" s="1"/>
  <c r="M119" i="1" s="1"/>
  <c r="D118" i="1"/>
  <c r="G118" i="1" s="1"/>
  <c r="M118" i="1" s="1"/>
  <c r="D117" i="1"/>
  <c r="G117" i="1" s="1"/>
  <c r="O117" i="1" s="1"/>
  <c r="A115" i="1"/>
  <c r="D114" i="1"/>
  <c r="D109" i="1"/>
  <c r="D112" i="1" s="1"/>
  <c r="D108" i="1"/>
  <c r="G108" i="1" s="1"/>
  <c r="O108" i="1" s="1"/>
  <c r="D107" i="1"/>
  <c r="G107" i="1" s="1"/>
  <c r="O107" i="1" s="1"/>
  <c r="D106" i="1"/>
  <c r="G106" i="1" s="1"/>
  <c r="O106" i="1" s="1"/>
  <c r="A104" i="1"/>
  <c r="D103" i="1"/>
  <c r="G103" i="1" s="1"/>
  <c r="J103" i="1" s="1"/>
  <c r="K103" i="1" s="1"/>
  <c r="D98" i="1"/>
  <c r="G98" i="1" s="1"/>
  <c r="D97" i="1"/>
  <c r="G97" i="1" s="1"/>
  <c r="D96" i="1"/>
  <c r="D95" i="1"/>
  <c r="G95" i="1" s="1"/>
  <c r="A93" i="1"/>
  <c r="D92" i="1"/>
  <c r="G92" i="1" s="1"/>
  <c r="D87" i="1"/>
  <c r="D91" i="1" s="1"/>
  <c r="D86" i="1"/>
  <c r="G86" i="1" s="1"/>
  <c r="D85" i="1"/>
  <c r="G85" i="1" s="1"/>
  <c r="D84" i="1"/>
  <c r="G84" i="1" s="1"/>
  <c r="A82" i="1"/>
  <c r="D81" i="1"/>
  <c r="G81" i="1" s="1"/>
  <c r="O81" i="1" s="1"/>
  <c r="D76" i="1"/>
  <c r="D77" i="1" s="1"/>
  <c r="D75" i="1"/>
  <c r="D74" i="1"/>
  <c r="D73" i="1"/>
  <c r="G73" i="1" s="1"/>
  <c r="A71" i="1"/>
  <c r="D70" i="1"/>
  <c r="D68" i="1"/>
  <c r="D69" i="1" s="1"/>
  <c r="D63" i="1"/>
  <c r="D66" i="1" s="1"/>
  <c r="D62" i="1"/>
  <c r="G62" i="1" s="1"/>
  <c r="D61" i="1"/>
  <c r="G61" i="1" s="1"/>
  <c r="D60" i="1"/>
  <c r="G60" i="1" s="1"/>
  <c r="A58" i="1"/>
  <c r="D57" i="1"/>
  <c r="D52" i="1"/>
  <c r="D53" i="1" s="1"/>
  <c r="D54" i="1" s="1"/>
  <c r="D51" i="1"/>
  <c r="G51" i="1" s="1"/>
  <c r="A49" i="1"/>
  <c r="D48" i="1"/>
  <c r="G48" i="1" s="1"/>
  <c r="M48" i="1" s="1"/>
  <c r="D43" i="1"/>
  <c r="D42" i="1"/>
  <c r="A40" i="1"/>
  <c r="G39" i="1"/>
  <c r="M39" i="1" s="1"/>
  <c r="G38" i="1"/>
  <c r="O38" i="1" s="1"/>
  <c r="G37" i="1"/>
  <c r="M37" i="1" s="1"/>
  <c r="G36" i="1"/>
  <c r="J36" i="1" s="1"/>
  <c r="K36" i="1" s="1"/>
  <c r="G35" i="1"/>
  <c r="J35" i="1" s="1"/>
  <c r="K35" i="1" s="1"/>
  <c r="G34" i="1"/>
  <c r="O34" i="1" s="1"/>
  <c r="G33" i="1"/>
  <c r="O33" i="1" s="1"/>
  <c r="G32" i="1"/>
  <c r="O32" i="1" s="1"/>
  <c r="G31" i="1"/>
  <c r="M31" i="1" s="1"/>
  <c r="G30" i="1"/>
  <c r="M30" i="1" s="1"/>
  <c r="G29" i="1"/>
  <c r="J29" i="1" s="1"/>
  <c r="K29" i="1" s="1"/>
  <c r="G28" i="1"/>
  <c r="O28" i="1" s="1"/>
  <c r="A27" i="1"/>
  <c r="G26" i="1"/>
  <c r="O26" i="1" s="1"/>
  <c r="G25" i="1"/>
  <c r="J25" i="1" s="1"/>
  <c r="K25" i="1" s="1"/>
  <c r="G24" i="1"/>
  <c r="O24" i="1" s="1"/>
  <c r="G23" i="1"/>
  <c r="O23" i="1" s="1"/>
  <c r="M12" i="1" l="1"/>
  <c r="O321" i="1"/>
  <c r="J323" i="1"/>
  <c r="K323" i="1" s="1"/>
  <c r="J322" i="1"/>
  <c r="K322" i="1" s="1"/>
  <c r="P322" i="1" s="1"/>
  <c r="J321" i="1"/>
  <c r="K321" i="1" s="1"/>
  <c r="M323" i="1"/>
  <c r="O317" i="1"/>
  <c r="O307" i="1"/>
  <c r="O310" i="1"/>
  <c r="J295" i="1"/>
  <c r="K295" i="1" s="1"/>
  <c r="O313" i="1"/>
  <c r="M318" i="1"/>
  <c r="G315" i="1"/>
  <c r="J308" i="1"/>
  <c r="K308" i="1" s="1"/>
  <c r="J311" i="1"/>
  <c r="K311" i="1" s="1"/>
  <c r="J314" i="1"/>
  <c r="K314" i="1" s="1"/>
  <c r="J318" i="1"/>
  <c r="K318" i="1" s="1"/>
  <c r="J307" i="1"/>
  <c r="K307" i="1" s="1"/>
  <c r="J310" i="1"/>
  <c r="K310" i="1" s="1"/>
  <c r="J313" i="1"/>
  <c r="K313" i="1" s="1"/>
  <c r="J317" i="1"/>
  <c r="K317" i="1" s="1"/>
  <c r="M308" i="1"/>
  <c r="M311" i="1"/>
  <c r="M314" i="1"/>
  <c r="M299" i="1"/>
  <c r="D285" i="1"/>
  <c r="D286" i="1" s="1"/>
  <c r="G286" i="1" s="1"/>
  <c r="D288" i="1"/>
  <c r="G288" i="1" s="1"/>
  <c r="O288" i="1" s="1"/>
  <c r="O297" i="1"/>
  <c r="O301" i="1"/>
  <c r="O302" i="1"/>
  <c r="D287" i="1"/>
  <c r="G287" i="1" s="1"/>
  <c r="O287" i="1" s="1"/>
  <c r="J299" i="1"/>
  <c r="K299" i="1" s="1"/>
  <c r="J262" i="1"/>
  <c r="K262" i="1" s="1"/>
  <c r="M262" i="1"/>
  <c r="J263" i="1"/>
  <c r="K263" i="1" s="1"/>
  <c r="M263" i="1"/>
  <c r="O267" i="1"/>
  <c r="M267" i="1"/>
  <c r="J267" i="1"/>
  <c r="K267" i="1" s="1"/>
  <c r="O268" i="1"/>
  <c r="M268" i="1"/>
  <c r="J268" i="1"/>
  <c r="K268" i="1" s="1"/>
  <c r="O291" i="1"/>
  <c r="G260" i="1"/>
  <c r="O300" i="1"/>
  <c r="M302" i="1"/>
  <c r="J257" i="1"/>
  <c r="K257" i="1" s="1"/>
  <c r="G265" i="1"/>
  <c r="J301" i="1"/>
  <c r="K301" i="1" s="1"/>
  <c r="M257" i="1"/>
  <c r="O294" i="1"/>
  <c r="M303" i="1"/>
  <c r="O303" i="1"/>
  <c r="M292" i="1"/>
  <c r="M295" i="1"/>
  <c r="M291" i="1"/>
  <c r="P291" i="1" s="1"/>
  <c r="O292" i="1"/>
  <c r="M294" i="1"/>
  <c r="M297" i="1"/>
  <c r="M300" i="1"/>
  <c r="J304" i="1"/>
  <c r="K304" i="1" s="1"/>
  <c r="M304" i="1"/>
  <c r="G261" i="1"/>
  <c r="G266" i="1"/>
  <c r="G283" i="1"/>
  <c r="O260" i="1"/>
  <c r="O262" i="1"/>
  <c r="O263" i="1"/>
  <c r="G270" i="1"/>
  <c r="G272" i="1"/>
  <c r="G273" i="1"/>
  <c r="G274" i="1"/>
  <c r="D275" i="1"/>
  <c r="D277" i="1"/>
  <c r="D278" i="1"/>
  <c r="J288" i="1"/>
  <c r="K288" i="1" s="1"/>
  <c r="D271" i="1"/>
  <c r="J258" i="1"/>
  <c r="K258" i="1" s="1"/>
  <c r="G279" i="1"/>
  <c r="M287" i="1"/>
  <c r="M288" i="1"/>
  <c r="M258" i="1"/>
  <c r="D280" i="1"/>
  <c r="D282" i="1"/>
  <c r="D123" i="1"/>
  <c r="G123" i="1" s="1"/>
  <c r="D237" i="1"/>
  <c r="G237" i="1" s="1"/>
  <c r="O237" i="1" s="1"/>
  <c r="M195" i="1"/>
  <c r="D146" i="1"/>
  <c r="G146" i="1" s="1"/>
  <c r="M36" i="1"/>
  <c r="D220" i="1"/>
  <c r="G220" i="1" s="1"/>
  <c r="D247" i="1"/>
  <c r="G247" i="1" s="1"/>
  <c r="J247" i="1" s="1"/>
  <c r="K247" i="1" s="1"/>
  <c r="D229" i="1"/>
  <c r="O31" i="1"/>
  <c r="D55" i="1"/>
  <c r="G55" i="1" s="1"/>
  <c r="G87" i="1"/>
  <c r="D231" i="1"/>
  <c r="G231" i="1" s="1"/>
  <c r="O231" i="1" s="1"/>
  <c r="M32" i="1"/>
  <c r="D56" i="1"/>
  <c r="G56" i="1" s="1"/>
  <c r="D88" i="1"/>
  <c r="D89" i="1" s="1"/>
  <c r="D232" i="1"/>
  <c r="G232" i="1" s="1"/>
  <c r="O232" i="1" s="1"/>
  <c r="O242" i="1"/>
  <c r="D248" i="1"/>
  <c r="G248" i="1" s="1"/>
  <c r="J248" i="1" s="1"/>
  <c r="K248" i="1" s="1"/>
  <c r="J38" i="1"/>
  <c r="K38" i="1" s="1"/>
  <c r="D90" i="1"/>
  <c r="G90" i="1" s="1"/>
  <c r="J90" i="1" s="1"/>
  <c r="K90" i="1" s="1"/>
  <c r="G142" i="1"/>
  <c r="O36" i="1"/>
  <c r="M38" i="1"/>
  <c r="O48" i="1"/>
  <c r="M107" i="1"/>
  <c r="D143" i="1"/>
  <c r="D144" i="1" s="1"/>
  <c r="G144" i="1" s="1"/>
  <c r="J144" i="1" s="1"/>
  <c r="K144" i="1" s="1"/>
  <c r="D180" i="1"/>
  <c r="D181" i="1" s="1"/>
  <c r="G181" i="1" s="1"/>
  <c r="M181" i="1" s="1"/>
  <c r="D236" i="1"/>
  <c r="G236" i="1" s="1"/>
  <c r="M211" i="1"/>
  <c r="G52" i="1"/>
  <c r="D183" i="1"/>
  <c r="G183" i="1" s="1"/>
  <c r="O183" i="1" s="1"/>
  <c r="D245" i="1"/>
  <c r="G233" i="1"/>
  <c r="O227" i="1"/>
  <c r="O214" i="1"/>
  <c r="J214" i="1"/>
  <c r="K214" i="1" s="1"/>
  <c r="M214" i="1"/>
  <c r="O215" i="1"/>
  <c r="M215" i="1"/>
  <c r="J215" i="1"/>
  <c r="K215" i="1" s="1"/>
  <c r="D221" i="1"/>
  <c r="G221" i="1" s="1"/>
  <c r="M221" i="1" s="1"/>
  <c r="G217" i="1"/>
  <c r="O211" i="1"/>
  <c r="J195" i="1"/>
  <c r="K195" i="1" s="1"/>
  <c r="D182" i="1"/>
  <c r="G182" i="1" s="1"/>
  <c r="O182" i="1" s="1"/>
  <c r="O156" i="1"/>
  <c r="D164" i="1"/>
  <c r="G164" i="1" s="1"/>
  <c r="G155" i="1"/>
  <c r="D166" i="1"/>
  <c r="G166" i="1" s="1"/>
  <c r="M166" i="1" s="1"/>
  <c r="D167" i="1"/>
  <c r="G167" i="1" s="1"/>
  <c r="J167" i="1" s="1"/>
  <c r="K167" i="1" s="1"/>
  <c r="J141" i="1"/>
  <c r="K141" i="1" s="1"/>
  <c r="M141" i="1"/>
  <c r="O141" i="1"/>
  <c r="G121" i="1"/>
  <c r="O121" i="1" s="1"/>
  <c r="D122" i="1"/>
  <c r="G122" i="1" s="1"/>
  <c r="J122" i="1" s="1"/>
  <c r="K122" i="1" s="1"/>
  <c r="D124" i="1"/>
  <c r="G124" i="1" s="1"/>
  <c r="G120" i="1"/>
  <c r="O118" i="1"/>
  <c r="J84" i="1"/>
  <c r="K84" i="1" s="1"/>
  <c r="O84" i="1"/>
  <c r="M84" i="1"/>
  <c r="J85" i="1"/>
  <c r="K85" i="1" s="1"/>
  <c r="O85" i="1"/>
  <c r="J86" i="1"/>
  <c r="K86" i="1" s="1"/>
  <c r="M86" i="1"/>
  <c r="D79" i="1"/>
  <c r="G79" i="1" s="1"/>
  <c r="J51" i="1"/>
  <c r="K51" i="1" s="1"/>
  <c r="O51" i="1"/>
  <c r="M51" i="1"/>
  <c r="G54" i="1"/>
  <c r="G42" i="1"/>
  <c r="O60" i="1"/>
  <c r="M60" i="1"/>
  <c r="J60" i="1"/>
  <c r="K60" i="1" s="1"/>
  <c r="G74" i="1"/>
  <c r="G66" i="1"/>
  <c r="O73" i="1"/>
  <c r="M73" i="1"/>
  <c r="J73" i="1"/>
  <c r="K73" i="1" s="1"/>
  <c r="G77" i="1"/>
  <c r="D78" i="1"/>
  <c r="G53" i="1"/>
  <c r="O61" i="1"/>
  <c r="M61" i="1"/>
  <c r="J61" i="1"/>
  <c r="K61" i="1" s="1"/>
  <c r="G68" i="1"/>
  <c r="G57" i="1"/>
  <c r="G43" i="1"/>
  <c r="D47" i="1"/>
  <c r="D46" i="1"/>
  <c r="D44" i="1"/>
  <c r="O62" i="1"/>
  <c r="M62" i="1"/>
  <c r="J62" i="1"/>
  <c r="K62" i="1" s="1"/>
  <c r="G63" i="1"/>
  <c r="G76" i="1"/>
  <c r="G96" i="1"/>
  <c r="O103" i="1"/>
  <c r="M106" i="1"/>
  <c r="G145" i="1"/>
  <c r="G187" i="1"/>
  <c r="J225" i="1"/>
  <c r="K225" i="1" s="1"/>
  <c r="O225" i="1"/>
  <c r="M225" i="1"/>
  <c r="O97" i="1"/>
  <c r="J97" i="1"/>
  <c r="K97" i="1" s="1"/>
  <c r="G112" i="1"/>
  <c r="O129" i="1"/>
  <c r="M129" i="1"/>
  <c r="J139" i="1"/>
  <c r="K139" i="1" s="1"/>
  <c r="M139" i="1"/>
  <c r="D67" i="1"/>
  <c r="G128" i="1"/>
  <c r="J157" i="1"/>
  <c r="K157" i="1" s="1"/>
  <c r="M157" i="1"/>
  <c r="M171" i="1"/>
  <c r="O171" i="1"/>
  <c r="J171" i="1"/>
  <c r="K171" i="1" s="1"/>
  <c r="G188" i="1"/>
  <c r="G219" i="1"/>
  <c r="O222" i="1"/>
  <c r="M222" i="1"/>
  <c r="J222" i="1"/>
  <c r="K222" i="1" s="1"/>
  <c r="D102" i="1"/>
  <c r="D101" i="1"/>
  <c r="D99" i="1"/>
  <c r="J129" i="1"/>
  <c r="K129" i="1" s="1"/>
  <c r="M103" i="1"/>
  <c r="J48" i="1"/>
  <c r="K48" i="1" s="1"/>
  <c r="D64" i="1"/>
  <c r="J108" i="1"/>
  <c r="K108" i="1" s="1"/>
  <c r="J130" i="1"/>
  <c r="K130" i="1" s="1"/>
  <c r="D135" i="1"/>
  <c r="D134" i="1"/>
  <c r="D132" i="1"/>
  <c r="G131" i="1"/>
  <c r="J140" i="1"/>
  <c r="K140" i="1" s="1"/>
  <c r="O140" i="1"/>
  <c r="M152" i="1"/>
  <c r="J152" i="1"/>
  <c r="K152" i="1" s="1"/>
  <c r="O157" i="1"/>
  <c r="G201" i="1"/>
  <c r="D204" i="1"/>
  <c r="D202" i="1"/>
  <c r="D205" i="1"/>
  <c r="O168" i="1"/>
  <c r="M168" i="1"/>
  <c r="J168" i="1"/>
  <c r="K168" i="1" s="1"/>
  <c r="G91" i="1"/>
  <c r="M97" i="1"/>
  <c r="J106" i="1"/>
  <c r="K106" i="1" s="1"/>
  <c r="O92" i="1"/>
  <c r="M92" i="1"/>
  <c r="O95" i="1"/>
  <c r="J95" i="1"/>
  <c r="K95" i="1" s="1"/>
  <c r="G109" i="1"/>
  <c r="D113" i="1"/>
  <c r="M130" i="1"/>
  <c r="J241" i="1"/>
  <c r="K241" i="1" s="1"/>
  <c r="M241" i="1"/>
  <c r="G252" i="1"/>
  <c r="D255" i="1"/>
  <c r="D253" i="1"/>
  <c r="D151" i="1"/>
  <c r="D150" i="1"/>
  <c r="D148" i="1"/>
  <c r="G147" i="1"/>
  <c r="M117" i="1"/>
  <c r="J117" i="1"/>
  <c r="K117" i="1" s="1"/>
  <c r="G70" i="1"/>
  <c r="M81" i="1"/>
  <c r="J81" i="1"/>
  <c r="K81" i="1" s="1"/>
  <c r="G75" i="1"/>
  <c r="D80" i="1"/>
  <c r="M85" i="1"/>
  <c r="O86" i="1"/>
  <c r="J92" i="1"/>
  <c r="K92" i="1" s="1"/>
  <c r="M95" i="1"/>
  <c r="J107" i="1"/>
  <c r="K107" i="1" s="1"/>
  <c r="M108" i="1"/>
  <c r="D110" i="1"/>
  <c r="J118" i="1"/>
  <c r="K118" i="1" s="1"/>
  <c r="M140" i="1"/>
  <c r="M172" i="1"/>
  <c r="J172" i="1"/>
  <c r="K172" i="1" s="1"/>
  <c r="O241" i="1"/>
  <c r="M136" i="1"/>
  <c r="J136" i="1"/>
  <c r="K136" i="1" s="1"/>
  <c r="D178" i="1"/>
  <c r="D177" i="1"/>
  <c r="D175" i="1"/>
  <c r="G174" i="1"/>
  <c r="G114" i="1"/>
  <c r="J119" i="1"/>
  <c r="K119" i="1" s="1"/>
  <c r="J125" i="1"/>
  <c r="K125" i="1" s="1"/>
  <c r="D162" i="1"/>
  <c r="D161" i="1"/>
  <c r="D159" i="1"/>
  <c r="G158" i="1"/>
  <c r="G173" i="1"/>
  <c r="O119" i="1"/>
  <c r="M125" i="1"/>
  <c r="M156" i="1"/>
  <c r="O184" i="1"/>
  <c r="J184" i="1"/>
  <c r="K184" i="1" s="1"/>
  <c r="O216" i="1"/>
  <c r="M216" i="1"/>
  <c r="J216" i="1"/>
  <c r="K216" i="1" s="1"/>
  <c r="J243" i="1"/>
  <c r="K243" i="1" s="1"/>
  <c r="M243" i="1"/>
  <c r="D194" i="1"/>
  <c r="D193" i="1"/>
  <c r="D191" i="1"/>
  <c r="G199" i="1"/>
  <c r="G218" i="1"/>
  <c r="J226" i="1"/>
  <c r="K226" i="1" s="1"/>
  <c r="O226" i="1"/>
  <c r="G234" i="1"/>
  <c r="D235" i="1"/>
  <c r="G189" i="1"/>
  <c r="G190" i="1"/>
  <c r="M226" i="1"/>
  <c r="O249" i="1"/>
  <c r="M249" i="1"/>
  <c r="G198" i="1"/>
  <c r="G254" i="1"/>
  <c r="O238" i="1"/>
  <c r="M238" i="1"/>
  <c r="J238" i="1"/>
  <c r="K238" i="1" s="1"/>
  <c r="G200" i="1"/>
  <c r="D210" i="1"/>
  <c r="D209" i="1"/>
  <c r="D207" i="1"/>
  <c r="M227" i="1"/>
  <c r="M242" i="1"/>
  <c r="J26" i="1"/>
  <c r="K26" i="1" s="1"/>
  <c r="M26" i="1"/>
  <c r="J24" i="1"/>
  <c r="K24" i="1" s="1"/>
  <c r="J30" i="1"/>
  <c r="K30" i="1" s="1"/>
  <c r="O39" i="1"/>
  <c r="J28" i="1"/>
  <c r="K28" i="1" s="1"/>
  <c r="O30" i="1"/>
  <c r="J34" i="1"/>
  <c r="K34" i="1" s="1"/>
  <c r="O37" i="1"/>
  <c r="M24" i="1"/>
  <c r="M28" i="1"/>
  <c r="M34" i="1"/>
  <c r="M29" i="1"/>
  <c r="O29" i="1"/>
  <c r="J32" i="1"/>
  <c r="K32" i="1" s="1"/>
  <c r="J23" i="1"/>
  <c r="K23" i="1" s="1"/>
  <c r="M25" i="1"/>
  <c r="J33" i="1"/>
  <c r="K33" i="1" s="1"/>
  <c r="M35" i="1"/>
  <c r="M23" i="1"/>
  <c r="J31" i="1"/>
  <c r="K31" i="1" s="1"/>
  <c r="M33" i="1"/>
  <c r="J39" i="1"/>
  <c r="K39" i="1" s="1"/>
  <c r="O35" i="1"/>
  <c r="O25" i="1"/>
  <c r="J37" i="1"/>
  <c r="K37" i="1" s="1"/>
  <c r="P321" i="1" l="1"/>
  <c r="P323" i="1"/>
  <c r="P317" i="1"/>
  <c r="P307" i="1"/>
  <c r="P301" i="1"/>
  <c r="P262" i="1"/>
  <c r="P318" i="1"/>
  <c r="J287" i="1"/>
  <c r="K287" i="1" s="1"/>
  <c r="P287" i="1" s="1"/>
  <c r="P310" i="1"/>
  <c r="P299" i="1"/>
  <c r="P295" i="1"/>
  <c r="P314" i="1"/>
  <c r="P308" i="1"/>
  <c r="P300" i="1"/>
  <c r="P313" i="1"/>
  <c r="P311" i="1"/>
  <c r="O315" i="1"/>
  <c r="M315" i="1"/>
  <c r="J315" i="1"/>
  <c r="K315" i="1" s="1"/>
  <c r="P302" i="1"/>
  <c r="G285" i="1"/>
  <c r="O285" i="1" s="1"/>
  <c r="P268" i="1"/>
  <c r="P263" i="1"/>
  <c r="P257" i="1"/>
  <c r="P297" i="1"/>
  <c r="P267" i="1"/>
  <c r="P294" i="1"/>
  <c r="P303" i="1"/>
  <c r="O265" i="1"/>
  <c r="M265" i="1"/>
  <c r="J265" i="1"/>
  <c r="K265" i="1" s="1"/>
  <c r="J260" i="1"/>
  <c r="K260" i="1" s="1"/>
  <c r="M260" i="1"/>
  <c r="P292" i="1"/>
  <c r="P304" i="1"/>
  <c r="M266" i="1"/>
  <c r="J266" i="1"/>
  <c r="K266" i="1" s="1"/>
  <c r="O266" i="1"/>
  <c r="O272" i="1"/>
  <c r="J272" i="1"/>
  <c r="K272" i="1" s="1"/>
  <c r="M272" i="1"/>
  <c r="O270" i="1"/>
  <c r="M270" i="1"/>
  <c r="J270" i="1"/>
  <c r="K270" i="1" s="1"/>
  <c r="P258" i="1"/>
  <c r="G277" i="1"/>
  <c r="O283" i="1"/>
  <c r="M283" i="1"/>
  <c r="J283" i="1"/>
  <c r="K283" i="1" s="1"/>
  <c r="J261" i="1"/>
  <c r="K261" i="1" s="1"/>
  <c r="M261" i="1"/>
  <c r="O261" i="1"/>
  <c r="O286" i="1"/>
  <c r="M286" i="1"/>
  <c r="J286" i="1"/>
  <c r="K286" i="1" s="1"/>
  <c r="O273" i="1"/>
  <c r="M273" i="1"/>
  <c r="J273" i="1"/>
  <c r="K273" i="1" s="1"/>
  <c r="G278" i="1"/>
  <c r="G282" i="1"/>
  <c r="G275" i="1"/>
  <c r="D276" i="1"/>
  <c r="G280" i="1"/>
  <c r="D281" i="1"/>
  <c r="G271" i="1"/>
  <c r="P288" i="1"/>
  <c r="O181" i="1"/>
  <c r="J183" i="1"/>
  <c r="K183" i="1" s="1"/>
  <c r="M167" i="1"/>
  <c r="O90" i="1"/>
  <c r="P32" i="1"/>
  <c r="G88" i="1"/>
  <c r="O88" i="1" s="1"/>
  <c r="M183" i="1"/>
  <c r="P243" i="1"/>
  <c r="M182" i="1"/>
  <c r="O221" i="1"/>
  <c r="J166" i="1"/>
  <c r="K166" i="1" s="1"/>
  <c r="P103" i="1"/>
  <c r="O166" i="1"/>
  <c r="P195" i="1"/>
  <c r="J231" i="1"/>
  <c r="K231" i="1" s="1"/>
  <c r="P86" i="1"/>
  <c r="P38" i="1"/>
  <c r="G180" i="1"/>
  <c r="J180" i="1" s="1"/>
  <c r="K180" i="1" s="1"/>
  <c r="M231" i="1"/>
  <c r="J181" i="1"/>
  <c r="K181" i="1" s="1"/>
  <c r="M247" i="1"/>
  <c r="O167" i="1"/>
  <c r="P36" i="1"/>
  <c r="P172" i="1"/>
  <c r="M90" i="1"/>
  <c r="P184" i="1"/>
  <c r="P85" i="1"/>
  <c r="P106" i="1"/>
  <c r="P24" i="1"/>
  <c r="P215" i="1"/>
  <c r="O247" i="1"/>
  <c r="J232" i="1"/>
  <c r="K232" i="1" s="1"/>
  <c r="M232" i="1"/>
  <c r="P242" i="1"/>
  <c r="J237" i="1"/>
  <c r="K237" i="1" s="1"/>
  <c r="P227" i="1"/>
  <c r="M237" i="1"/>
  <c r="J221" i="1"/>
  <c r="K221" i="1" s="1"/>
  <c r="P35" i="1"/>
  <c r="P211" i="1"/>
  <c r="P31" i="1"/>
  <c r="P29" i="1"/>
  <c r="P107" i="1"/>
  <c r="P60" i="1"/>
  <c r="P48" i="1"/>
  <c r="P34" i="1"/>
  <c r="P37" i="1"/>
  <c r="P156" i="1"/>
  <c r="P117" i="1"/>
  <c r="P152" i="1"/>
  <c r="P73" i="1"/>
  <c r="P118" i="1"/>
  <c r="D165" i="1"/>
  <c r="G165" i="1" s="1"/>
  <c r="P51" i="1"/>
  <c r="P30" i="1"/>
  <c r="P238" i="1"/>
  <c r="G143" i="1"/>
  <c r="M143" i="1" s="1"/>
  <c r="P168" i="1"/>
  <c r="P139" i="1"/>
  <c r="D230" i="1"/>
  <c r="G230" i="1" s="1"/>
  <c r="J230" i="1" s="1"/>
  <c r="K230" i="1" s="1"/>
  <c r="G229" i="1"/>
  <c r="P141" i="1"/>
  <c r="P140" i="1"/>
  <c r="P23" i="1"/>
  <c r="M248" i="1"/>
  <c r="P249" i="1"/>
  <c r="M144" i="1"/>
  <c r="O248" i="1"/>
  <c r="P136" i="1"/>
  <c r="O144" i="1"/>
  <c r="P214" i="1"/>
  <c r="D246" i="1"/>
  <c r="G246" i="1" s="1"/>
  <c r="J246" i="1" s="1"/>
  <c r="K246" i="1" s="1"/>
  <c r="G245" i="1"/>
  <c r="P225" i="1"/>
  <c r="P216" i="1"/>
  <c r="J182" i="1"/>
  <c r="K182" i="1" s="1"/>
  <c r="P171" i="1"/>
  <c r="P157" i="1"/>
  <c r="J155" i="1"/>
  <c r="K155" i="1" s="1"/>
  <c r="O155" i="1"/>
  <c r="M155" i="1"/>
  <c r="P119" i="1"/>
  <c r="M122" i="1"/>
  <c r="O122" i="1"/>
  <c r="J121" i="1"/>
  <c r="K121" i="1" s="1"/>
  <c r="M121" i="1"/>
  <c r="P108" i="1"/>
  <c r="P84" i="1"/>
  <c r="P81" i="1"/>
  <c r="P62" i="1"/>
  <c r="O234" i="1"/>
  <c r="M234" i="1"/>
  <c r="J234" i="1"/>
  <c r="K234" i="1" s="1"/>
  <c r="G135" i="1"/>
  <c r="O218" i="1"/>
  <c r="M218" i="1"/>
  <c r="J218" i="1"/>
  <c r="K218" i="1" s="1"/>
  <c r="G175" i="1"/>
  <c r="D176" i="1"/>
  <c r="P92" i="1"/>
  <c r="M173" i="1"/>
  <c r="O173" i="1"/>
  <c r="J173" i="1"/>
  <c r="K173" i="1" s="1"/>
  <c r="G162" i="1"/>
  <c r="G177" i="1"/>
  <c r="O236" i="1"/>
  <c r="M236" i="1"/>
  <c r="J236" i="1"/>
  <c r="K236" i="1" s="1"/>
  <c r="G255" i="1"/>
  <c r="P130" i="1"/>
  <c r="O219" i="1"/>
  <c r="M219" i="1"/>
  <c r="J219" i="1"/>
  <c r="K219" i="1" s="1"/>
  <c r="O128" i="1"/>
  <c r="J128" i="1"/>
  <c r="K128" i="1" s="1"/>
  <c r="M128" i="1"/>
  <c r="G44" i="1"/>
  <c r="D45" i="1"/>
  <c r="P61" i="1"/>
  <c r="G134" i="1"/>
  <c r="J56" i="1"/>
  <c r="K56" i="1" s="1"/>
  <c r="O56" i="1"/>
  <c r="M56" i="1"/>
  <c r="O254" i="1"/>
  <c r="M254" i="1"/>
  <c r="J254" i="1"/>
  <c r="K254" i="1" s="1"/>
  <c r="G113" i="1"/>
  <c r="P129" i="1"/>
  <c r="O57" i="1"/>
  <c r="J57" i="1"/>
  <c r="K57" i="1" s="1"/>
  <c r="M57" i="1"/>
  <c r="O200" i="1"/>
  <c r="J200" i="1"/>
  <c r="K200" i="1" s="1"/>
  <c r="M200" i="1"/>
  <c r="G161" i="1"/>
  <c r="M187" i="1"/>
  <c r="O187" i="1"/>
  <c r="J187" i="1"/>
  <c r="K187" i="1" s="1"/>
  <c r="G178" i="1"/>
  <c r="O252" i="1"/>
  <c r="M252" i="1"/>
  <c r="J252" i="1"/>
  <c r="K252" i="1" s="1"/>
  <c r="D100" i="1"/>
  <c r="G99" i="1"/>
  <c r="P97" i="1"/>
  <c r="G46" i="1"/>
  <c r="G235" i="1"/>
  <c r="O55" i="1"/>
  <c r="M55" i="1"/>
  <c r="J55" i="1"/>
  <c r="K55" i="1" s="1"/>
  <c r="G207" i="1"/>
  <c r="D208" i="1"/>
  <c r="M199" i="1"/>
  <c r="J199" i="1"/>
  <c r="K199" i="1" s="1"/>
  <c r="O199" i="1"/>
  <c r="D111" i="1"/>
  <c r="G110" i="1"/>
  <c r="D149" i="1"/>
  <c r="G148" i="1"/>
  <c r="P95" i="1"/>
  <c r="O91" i="1"/>
  <c r="M91" i="1"/>
  <c r="J91" i="1"/>
  <c r="K91" i="1" s="1"/>
  <c r="G205" i="1"/>
  <c r="G101" i="1"/>
  <c r="M188" i="1"/>
  <c r="J188" i="1"/>
  <c r="K188" i="1" s="1"/>
  <c r="O188" i="1"/>
  <c r="O164" i="1"/>
  <c r="M164" i="1"/>
  <c r="J164" i="1"/>
  <c r="K164" i="1" s="1"/>
  <c r="G67" i="1"/>
  <c r="G47" i="1"/>
  <c r="O54" i="1"/>
  <c r="J54" i="1"/>
  <c r="K54" i="1" s="1"/>
  <c r="M54" i="1"/>
  <c r="G191" i="1"/>
  <c r="D192" i="1"/>
  <c r="G89" i="1"/>
  <c r="O74" i="1"/>
  <c r="J74" i="1"/>
  <c r="K74" i="1" s="1"/>
  <c r="M74" i="1"/>
  <c r="G194" i="1"/>
  <c r="O114" i="1"/>
  <c r="M114" i="1"/>
  <c r="J114" i="1"/>
  <c r="K114" i="1" s="1"/>
  <c r="J112" i="1"/>
  <c r="K112" i="1" s="1"/>
  <c r="O112" i="1"/>
  <c r="M112" i="1"/>
  <c r="O96" i="1"/>
  <c r="J96" i="1"/>
  <c r="K96" i="1" s="1"/>
  <c r="M96" i="1"/>
  <c r="M79" i="1"/>
  <c r="J79" i="1"/>
  <c r="K79" i="1" s="1"/>
  <c r="O79" i="1"/>
  <c r="G209" i="1"/>
  <c r="O220" i="1"/>
  <c r="M220" i="1"/>
  <c r="J220" i="1"/>
  <c r="K220" i="1" s="1"/>
  <c r="G80" i="1"/>
  <c r="O70" i="1"/>
  <c r="M70" i="1"/>
  <c r="J70" i="1"/>
  <c r="K70" i="1" s="1"/>
  <c r="G150" i="1"/>
  <c r="O146" i="1"/>
  <c r="J146" i="1"/>
  <c r="K146" i="1" s="1"/>
  <c r="M146" i="1"/>
  <c r="O123" i="1"/>
  <c r="J123" i="1"/>
  <c r="K123" i="1" s="1"/>
  <c r="M123" i="1"/>
  <c r="G202" i="1"/>
  <c r="D203" i="1"/>
  <c r="G64" i="1"/>
  <c r="D65" i="1"/>
  <c r="G102" i="1"/>
  <c r="O145" i="1"/>
  <c r="M145" i="1"/>
  <c r="J145" i="1"/>
  <c r="K145" i="1" s="1"/>
  <c r="G69" i="1"/>
  <c r="G78" i="1"/>
  <c r="M77" i="1"/>
  <c r="J77" i="1"/>
  <c r="K77" i="1" s="1"/>
  <c r="O77" i="1"/>
  <c r="G193" i="1"/>
  <c r="G159" i="1"/>
  <c r="D160" i="1"/>
  <c r="G253" i="1"/>
  <c r="O124" i="1"/>
  <c r="J124" i="1"/>
  <c r="K124" i="1" s="1"/>
  <c r="M124" i="1"/>
  <c r="P226" i="1"/>
  <c r="G210" i="1"/>
  <c r="O198" i="1"/>
  <c r="J198" i="1"/>
  <c r="K198" i="1" s="1"/>
  <c r="M198" i="1"/>
  <c r="M189" i="1"/>
  <c r="O189" i="1"/>
  <c r="J189" i="1"/>
  <c r="K189" i="1" s="1"/>
  <c r="P125" i="1"/>
  <c r="O75" i="1"/>
  <c r="M75" i="1"/>
  <c r="J75" i="1"/>
  <c r="K75" i="1" s="1"/>
  <c r="G151" i="1"/>
  <c r="P241" i="1"/>
  <c r="G204" i="1"/>
  <c r="D133" i="1"/>
  <c r="G132" i="1"/>
  <c r="P222" i="1"/>
  <c r="J53" i="1"/>
  <c r="K53" i="1" s="1"/>
  <c r="M53" i="1"/>
  <c r="O53" i="1"/>
  <c r="M66" i="1"/>
  <c r="J66" i="1"/>
  <c r="K66" i="1" s="1"/>
  <c r="O66" i="1"/>
  <c r="M42" i="1"/>
  <c r="O42" i="1"/>
  <c r="J42" i="1"/>
  <c r="K42" i="1" s="1"/>
  <c r="P26" i="1"/>
  <c r="P39" i="1"/>
  <c r="P25" i="1"/>
  <c r="P28" i="1"/>
  <c r="P33" i="1"/>
  <c r="P315" i="1" l="1"/>
  <c r="P260" i="1"/>
  <c r="M285" i="1"/>
  <c r="J285" i="1"/>
  <c r="K285" i="1" s="1"/>
  <c r="P283" i="1"/>
  <c r="P265" i="1"/>
  <c r="P273" i="1"/>
  <c r="P261" i="1"/>
  <c r="P181" i="1"/>
  <c r="M277" i="1"/>
  <c r="O277" i="1"/>
  <c r="J277" i="1"/>
  <c r="K277" i="1" s="1"/>
  <c r="M278" i="1"/>
  <c r="J278" i="1"/>
  <c r="K278" i="1" s="1"/>
  <c r="O278" i="1"/>
  <c r="P272" i="1"/>
  <c r="G276" i="1"/>
  <c r="O271" i="1"/>
  <c r="M271" i="1"/>
  <c r="J271" i="1"/>
  <c r="K271" i="1" s="1"/>
  <c r="J280" i="1"/>
  <c r="K280" i="1" s="1"/>
  <c r="O280" i="1"/>
  <c r="M280" i="1"/>
  <c r="M275" i="1"/>
  <c r="J275" i="1"/>
  <c r="K275" i="1" s="1"/>
  <c r="O275" i="1"/>
  <c r="P286" i="1"/>
  <c r="P270" i="1"/>
  <c r="P266" i="1"/>
  <c r="G281" i="1"/>
  <c r="J282" i="1"/>
  <c r="K282" i="1" s="1"/>
  <c r="M282" i="1"/>
  <c r="O282" i="1"/>
  <c r="P90" i="1"/>
  <c r="P183" i="1"/>
  <c r="P232" i="1"/>
  <c r="P167" i="1"/>
  <c r="O180" i="1"/>
  <c r="P231" i="1"/>
  <c r="J88" i="1"/>
  <c r="K88" i="1" s="1"/>
  <c r="M88" i="1"/>
  <c r="P221" i="1"/>
  <c r="P247" i="1"/>
  <c r="O143" i="1"/>
  <c r="M180" i="1"/>
  <c r="P166" i="1"/>
  <c r="P182" i="1"/>
  <c r="P122" i="1"/>
  <c r="P234" i="1"/>
  <c r="P237" i="1"/>
  <c r="P164" i="1"/>
  <c r="P254" i="1"/>
  <c r="P218" i="1"/>
  <c r="M230" i="1"/>
  <c r="O230" i="1"/>
  <c r="P155" i="1"/>
  <c r="P145" i="1"/>
  <c r="P187" i="1"/>
  <c r="P144" i="1"/>
  <c r="P236" i="1"/>
  <c r="P199" i="1"/>
  <c r="P114" i="1"/>
  <c r="J143" i="1"/>
  <c r="K143" i="1" s="1"/>
  <c r="P55" i="1"/>
  <c r="P252" i="1"/>
  <c r="P219" i="1"/>
  <c r="P121" i="1"/>
  <c r="J229" i="1"/>
  <c r="K229" i="1" s="1"/>
  <c r="O229" i="1"/>
  <c r="M229" i="1"/>
  <c r="P248" i="1"/>
  <c r="M246" i="1"/>
  <c r="O246" i="1"/>
  <c r="J245" i="1"/>
  <c r="K245" i="1" s="1"/>
  <c r="O245" i="1"/>
  <c r="M245" i="1"/>
  <c r="P200" i="1"/>
  <c r="P146" i="1"/>
  <c r="P128" i="1"/>
  <c r="P79" i="1"/>
  <c r="P77" i="1"/>
  <c r="P54" i="1"/>
  <c r="M44" i="1"/>
  <c r="J44" i="1"/>
  <c r="K44" i="1" s="1"/>
  <c r="O44" i="1"/>
  <c r="M209" i="1"/>
  <c r="J209" i="1"/>
  <c r="K209" i="1" s="1"/>
  <c r="O209" i="1"/>
  <c r="O177" i="1"/>
  <c r="M177" i="1"/>
  <c r="J177" i="1"/>
  <c r="K177" i="1" s="1"/>
  <c r="G192" i="1"/>
  <c r="O235" i="1"/>
  <c r="M235" i="1"/>
  <c r="J235" i="1"/>
  <c r="K235" i="1" s="1"/>
  <c r="P57" i="1"/>
  <c r="G160" i="1"/>
  <c r="O191" i="1"/>
  <c r="J191" i="1"/>
  <c r="K191" i="1" s="1"/>
  <c r="M191" i="1"/>
  <c r="O110" i="1"/>
  <c r="M110" i="1"/>
  <c r="J110" i="1"/>
  <c r="K110" i="1" s="1"/>
  <c r="P189" i="1"/>
  <c r="O210" i="1"/>
  <c r="M210" i="1"/>
  <c r="J210" i="1"/>
  <c r="K210" i="1" s="1"/>
  <c r="P124" i="1"/>
  <c r="J159" i="1"/>
  <c r="K159" i="1" s="1"/>
  <c r="O159" i="1"/>
  <c r="M159" i="1"/>
  <c r="M78" i="1"/>
  <c r="J78" i="1"/>
  <c r="K78" i="1" s="1"/>
  <c r="O78" i="1"/>
  <c r="P123" i="1"/>
  <c r="P70" i="1"/>
  <c r="P220" i="1"/>
  <c r="P112" i="1"/>
  <c r="O255" i="1"/>
  <c r="M255" i="1"/>
  <c r="J255" i="1"/>
  <c r="K255" i="1" s="1"/>
  <c r="G176" i="1"/>
  <c r="M135" i="1"/>
  <c r="J135" i="1"/>
  <c r="K135" i="1" s="1"/>
  <c r="O135" i="1"/>
  <c r="M151" i="1"/>
  <c r="J151" i="1"/>
  <c r="K151" i="1" s="1"/>
  <c r="O151" i="1"/>
  <c r="J64" i="1"/>
  <c r="K64" i="1" s="1"/>
  <c r="M64" i="1"/>
  <c r="O64" i="1"/>
  <c r="O165" i="1"/>
  <c r="M165" i="1"/>
  <c r="J165" i="1"/>
  <c r="K165" i="1" s="1"/>
  <c r="M161" i="1"/>
  <c r="J161" i="1"/>
  <c r="K161" i="1" s="1"/>
  <c r="O161" i="1"/>
  <c r="J175" i="1"/>
  <c r="K175" i="1" s="1"/>
  <c r="O175" i="1"/>
  <c r="M175" i="1"/>
  <c r="P42" i="1"/>
  <c r="M204" i="1"/>
  <c r="J204" i="1"/>
  <c r="K204" i="1" s="1"/>
  <c r="O204" i="1"/>
  <c r="P75" i="1"/>
  <c r="G203" i="1"/>
  <c r="M194" i="1"/>
  <c r="O194" i="1"/>
  <c r="J194" i="1"/>
  <c r="K194" i="1" s="1"/>
  <c r="O89" i="1"/>
  <c r="M89" i="1"/>
  <c r="J89" i="1"/>
  <c r="K89" i="1" s="1"/>
  <c r="P188" i="1"/>
  <c r="M205" i="1"/>
  <c r="O205" i="1"/>
  <c r="J205" i="1"/>
  <c r="K205" i="1" s="1"/>
  <c r="M207" i="1"/>
  <c r="O207" i="1"/>
  <c r="J207" i="1"/>
  <c r="K207" i="1" s="1"/>
  <c r="M46" i="1"/>
  <c r="J46" i="1"/>
  <c r="K46" i="1" s="1"/>
  <c r="O46" i="1"/>
  <c r="M162" i="1"/>
  <c r="O162" i="1"/>
  <c r="J162" i="1"/>
  <c r="K162" i="1" s="1"/>
  <c r="G149" i="1"/>
  <c r="M47" i="1"/>
  <c r="J47" i="1"/>
  <c r="K47" i="1" s="1"/>
  <c r="O47" i="1"/>
  <c r="M178" i="1"/>
  <c r="J178" i="1"/>
  <c r="K178" i="1" s="1"/>
  <c r="O178" i="1"/>
  <c r="M134" i="1"/>
  <c r="J134" i="1"/>
  <c r="K134" i="1" s="1"/>
  <c r="O134" i="1"/>
  <c r="M150" i="1"/>
  <c r="J150" i="1"/>
  <c r="K150" i="1" s="1"/>
  <c r="O150" i="1"/>
  <c r="G208" i="1"/>
  <c r="O193" i="1"/>
  <c r="J193" i="1"/>
  <c r="K193" i="1" s="1"/>
  <c r="M193" i="1"/>
  <c r="J102" i="1"/>
  <c r="K102" i="1" s="1"/>
  <c r="O102" i="1"/>
  <c r="M102" i="1"/>
  <c r="M202" i="1"/>
  <c r="J202" i="1"/>
  <c r="K202" i="1" s="1"/>
  <c r="O202" i="1"/>
  <c r="M80" i="1"/>
  <c r="J80" i="1"/>
  <c r="K80" i="1" s="1"/>
  <c r="O80" i="1"/>
  <c r="P173" i="1"/>
  <c r="P66" i="1"/>
  <c r="M132" i="1"/>
  <c r="J132" i="1"/>
  <c r="K132" i="1" s="1"/>
  <c r="O132" i="1"/>
  <c r="G65" i="1"/>
  <c r="G133" i="1"/>
  <c r="G111" i="1"/>
  <c r="J99" i="1"/>
  <c r="K99" i="1" s="1"/>
  <c r="O99" i="1"/>
  <c r="M99" i="1"/>
  <c r="P53" i="1"/>
  <c r="P198" i="1"/>
  <c r="O253" i="1"/>
  <c r="M253" i="1"/>
  <c r="J253" i="1"/>
  <c r="K253" i="1" s="1"/>
  <c r="M69" i="1"/>
  <c r="J69" i="1"/>
  <c r="K69" i="1" s="1"/>
  <c r="O69" i="1"/>
  <c r="P96" i="1"/>
  <c r="P74" i="1"/>
  <c r="M67" i="1"/>
  <c r="J67" i="1"/>
  <c r="K67" i="1" s="1"/>
  <c r="O67" i="1"/>
  <c r="J101" i="1"/>
  <c r="K101" i="1" s="1"/>
  <c r="M101" i="1"/>
  <c r="O101" i="1"/>
  <c r="P91" i="1"/>
  <c r="M148" i="1"/>
  <c r="J148" i="1"/>
  <c r="K148" i="1" s="1"/>
  <c r="O148" i="1"/>
  <c r="G100" i="1"/>
  <c r="J113" i="1"/>
  <c r="K113" i="1" s="1"/>
  <c r="M113" i="1"/>
  <c r="O113" i="1"/>
  <c r="P56" i="1"/>
  <c r="G45" i="1"/>
  <c r="P285" i="1" l="1"/>
  <c r="P282" i="1"/>
  <c r="P277" i="1"/>
  <c r="M276" i="1"/>
  <c r="J276" i="1"/>
  <c r="K276" i="1" s="1"/>
  <c r="O276" i="1"/>
  <c r="P280" i="1"/>
  <c r="M281" i="1"/>
  <c r="O281" i="1"/>
  <c r="J281" i="1"/>
  <c r="K281" i="1" s="1"/>
  <c r="P271" i="1"/>
  <c r="P275" i="1"/>
  <c r="P278" i="1"/>
  <c r="P180" i="1"/>
  <c r="P88" i="1"/>
  <c r="P143" i="1"/>
  <c r="P230" i="1"/>
  <c r="P207" i="1"/>
  <c r="P246" i="1"/>
  <c r="P89" i="1"/>
  <c r="P165" i="1"/>
  <c r="P229" i="1"/>
  <c r="P44" i="1"/>
  <c r="P67" i="1"/>
  <c r="P235" i="1"/>
  <c r="P245" i="1"/>
  <c r="P148" i="1"/>
  <c r="P113" i="1"/>
  <c r="P69" i="1"/>
  <c r="P178" i="1"/>
  <c r="P159" i="1"/>
  <c r="O192" i="1"/>
  <c r="J192" i="1"/>
  <c r="K192" i="1" s="1"/>
  <c r="M192" i="1"/>
  <c r="P99" i="1"/>
  <c r="P132" i="1"/>
  <c r="P150" i="1"/>
  <c r="P135" i="1"/>
  <c r="J208" i="1"/>
  <c r="K208" i="1" s="1"/>
  <c r="O208" i="1"/>
  <c r="M208" i="1"/>
  <c r="J65" i="1"/>
  <c r="K65" i="1" s="1"/>
  <c r="O65" i="1"/>
  <c r="M65" i="1"/>
  <c r="P46" i="1"/>
  <c r="P151" i="1"/>
  <c r="P110" i="1"/>
  <c r="P102" i="1"/>
  <c r="P209" i="1"/>
  <c r="M203" i="1"/>
  <c r="O203" i="1"/>
  <c r="J203" i="1"/>
  <c r="K203" i="1" s="1"/>
  <c r="M45" i="1"/>
  <c r="J45" i="1"/>
  <c r="K45" i="1" s="1"/>
  <c r="O45" i="1"/>
  <c r="P193" i="1"/>
  <c r="M149" i="1"/>
  <c r="J149" i="1"/>
  <c r="K149" i="1" s="1"/>
  <c r="O149" i="1"/>
  <c r="M176" i="1"/>
  <c r="J176" i="1"/>
  <c r="K176" i="1" s="1"/>
  <c r="O176" i="1"/>
  <c r="P202" i="1"/>
  <c r="P204" i="1"/>
  <c r="P64" i="1"/>
  <c r="P253" i="1"/>
  <c r="O111" i="1"/>
  <c r="M111" i="1"/>
  <c r="J111" i="1"/>
  <c r="K111" i="1" s="1"/>
  <c r="P47" i="1"/>
  <c r="P205" i="1"/>
  <c r="P194" i="1"/>
  <c r="P255" i="1"/>
  <c r="P78" i="1"/>
  <c r="P80" i="1"/>
  <c r="M160" i="1"/>
  <c r="J160" i="1"/>
  <c r="K160" i="1" s="1"/>
  <c r="O160" i="1"/>
  <c r="P175" i="1"/>
  <c r="J100" i="1"/>
  <c r="K100" i="1" s="1"/>
  <c r="M100" i="1"/>
  <c r="O100" i="1"/>
  <c r="M133" i="1"/>
  <c r="J133" i="1"/>
  <c r="K133" i="1" s="1"/>
  <c r="O133" i="1"/>
  <c r="P191" i="1"/>
  <c r="P101" i="1"/>
  <c r="P134" i="1"/>
  <c r="P162" i="1"/>
  <c r="P161" i="1"/>
  <c r="P210" i="1"/>
  <c r="P177" i="1"/>
  <c r="A19" i="1"/>
  <c r="A20" i="1"/>
  <c r="A21" i="1"/>
  <c r="A22" i="1"/>
  <c r="A324" i="1"/>
  <c r="P281" i="1" l="1"/>
  <c r="P276" i="1"/>
  <c r="P111" i="1"/>
  <c r="P45" i="1"/>
  <c r="P208" i="1"/>
  <c r="P203" i="1"/>
  <c r="P65" i="1"/>
  <c r="P192" i="1"/>
  <c r="P160" i="1"/>
  <c r="P149" i="1"/>
  <c r="P100" i="1"/>
  <c r="P133" i="1"/>
  <c r="P176" i="1"/>
  <c r="A23" i="1"/>
  <c r="P324" i="1" l="1"/>
  <c r="A24" i="1"/>
  <c r="A25" i="1" l="1"/>
  <c r="C12" i="3"/>
  <c r="D12" i="3" s="1"/>
  <c r="A26" i="1" l="1"/>
  <c r="A28" i="1" s="1"/>
  <c r="A29" i="1" l="1"/>
  <c r="A30" i="1" l="1"/>
  <c r="A31" i="1" l="1"/>
  <c r="A32" i="1" l="1"/>
  <c r="A33" i="1" l="1"/>
  <c r="A34" i="1" s="1"/>
  <c r="A35" i="1" s="1"/>
  <c r="A36" i="1" s="1"/>
  <c r="A37" i="1" s="1"/>
  <c r="A38" i="1" s="1"/>
  <c r="A39" i="1" s="1"/>
  <c r="A41" i="1" s="1"/>
  <c r="A42" i="1" s="1"/>
  <c r="A43" i="1" s="1"/>
  <c r="A44" i="1" s="1"/>
  <c r="A45" i="1" s="1"/>
  <c r="A46" i="1" s="1"/>
  <c r="A47" i="1" s="1"/>
  <c r="A48" i="1" s="1"/>
  <c r="A50" i="1" l="1"/>
  <c r="A51" i="1" s="1"/>
  <c r="A52" i="1" s="1"/>
  <c r="A53" i="1" s="1"/>
  <c r="A54" i="1" s="1"/>
  <c r="A55" i="1" s="1"/>
  <c r="A56" i="1" s="1"/>
  <c r="A57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1" i="1" s="1"/>
  <c r="A252" i="1" s="1"/>
  <c r="A253" i="1" s="1"/>
  <c r="A254" i="1" s="1"/>
  <c r="A255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91" i="1" s="1"/>
  <c r="A292" i="1" s="1"/>
  <c r="A294" i="1" s="1"/>
  <c r="A295" i="1" s="1"/>
  <c r="A297" i="1" s="1"/>
  <c r="A299" i="1" s="1"/>
  <c r="A300" i="1" s="1"/>
  <c r="A301" i="1" s="1"/>
  <c r="A302" i="1" s="1"/>
  <c r="A303" i="1" s="1"/>
  <c r="A304" i="1" s="1"/>
  <c r="A307" i="1" s="1"/>
  <c r="A308" i="1" s="1"/>
  <c r="A310" i="1" s="1"/>
  <c r="A311" i="1" s="1"/>
  <c r="A313" i="1" s="1"/>
  <c r="A314" i="1" s="1"/>
  <c r="A315" i="1" s="1"/>
  <c r="A317" i="1" s="1"/>
  <c r="A318" i="1" s="1"/>
  <c r="A321" i="1" s="1"/>
  <c r="A322" i="1" s="1"/>
  <c r="A323" i="1" s="1"/>
  <c r="H14" i="1" l="1"/>
  <c r="J14" i="1" s="1"/>
  <c r="K14" i="1" s="1"/>
  <c r="P14" i="1" s="1"/>
  <c r="H18" i="1"/>
  <c r="J18" i="1" s="1"/>
  <c r="K18" i="1" s="1"/>
  <c r="P18" i="1" s="1"/>
  <c r="H15" i="1"/>
  <c r="J15" i="1" s="1"/>
  <c r="K15" i="1" s="1"/>
  <c r="P15" i="1" s="1"/>
  <c r="H17" i="1"/>
  <c r="J17" i="1" s="1"/>
  <c r="K17" i="1" s="1"/>
  <c r="P17" i="1" s="1"/>
  <c r="H16" i="1"/>
  <c r="J16" i="1" s="1"/>
  <c r="K16" i="1" s="1"/>
  <c r="P16" i="1" s="1"/>
  <c r="H13" i="1"/>
  <c r="J13" i="1" s="1"/>
  <c r="K13" i="1" s="1"/>
  <c r="P13" i="1" s="1"/>
  <c r="H12" i="1"/>
  <c r="J12" i="1" s="1"/>
  <c r="K12" i="1" s="1"/>
  <c r="P12" i="1" s="1"/>
  <c r="P19" i="1" l="1"/>
  <c r="C11" i="3" s="1"/>
  <c r="P326" i="1"/>
  <c r="P329" i="1" l="1"/>
  <c r="P327" i="1"/>
  <c r="P328" i="1"/>
  <c r="P330" i="1" s="1"/>
  <c r="C13" i="3"/>
  <c r="D11" i="3"/>
  <c r="D13" i="3" s="1"/>
  <c r="D15" i="3" l="1"/>
  <c r="D17" i="3"/>
  <c r="D16" i="3"/>
  <c r="D18" i="3" s="1"/>
  <c r="C16" i="3"/>
  <c r="C17" i="3"/>
  <c r="C15" i="3"/>
  <c r="C18" i="3" l="1"/>
</calcChain>
</file>

<file path=xl/sharedStrings.xml><?xml version="1.0" encoding="utf-8"?>
<sst xmlns="http://schemas.openxmlformats.org/spreadsheetml/2006/main" count="625" uniqueCount="167">
  <si>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</si>
  <si>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</si>
  <si>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</si>
  <si>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</si>
  <si>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</si>
  <si>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</si>
  <si>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</si>
  <si>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</si>
  <si>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</si>
  <si>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</si>
  <si>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</si>
  <si>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</si>
  <si>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</si>
  <si>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</si>
  <si>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</si>
  <si>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</si>
  <si>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</si>
  <si>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</si>
  <si>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</si>
  <si>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</si>
  <si>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</si>
  <si>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</si>
  <si>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</si>
  <si>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</si>
  <si>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</si>
  <si>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</si>
  <si>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</si>
  <si>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</si>
  <si>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</si>
  <si>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</si>
  <si>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</si>
  <si>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</si>
  <si>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</si>
  <si>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</si>
  <si>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</si>
  <si>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</si>
  <si>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</si>
  <si>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</si>
  <si>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</si>
  <si>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</si>
  <si>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</si>
  <si>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</si>
  <si>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</si>
  <si>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</si>
  <si>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</si>
  <si>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</si>
  <si>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</si>
  <si>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</si>
  <si>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</si>
  <si>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</si>
  <si>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</si>
  <si>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</si>
  <si>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</si>
  <si>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</si>
  <si>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</si>
  <si>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</si>
  <si>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</si>
  <si>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01. GENERAL REQUIREMENTS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</si>
  <si>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</si>
  <si>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Floor Finishes</t>
  </si>
  <si>
    <t>09. FINISHES</t>
  </si>
  <si>
    <t>FT-2: Vidal Floor Tile_x000D_
 - Mfr: Trinity Surfaces_x000D_
 - Style: Vidal_x000D_
 - Color: Still Water -Matte_x000D_
 - Size: 24"x24"_x000D_
 - Grout: Tec 934 Slate Gray, 1/16" Joint Bond</t>
  </si>
  <si>
    <t>RF-1: Resin Floor_x000D_
 - Mfr: Silica_x000D_
 - Style: 61CQ_x000D_
 - Color: Quartz Blend #4_x000D_
 - Size: Poured In Place</t>
  </si>
  <si>
    <t>QT-1: Flooring</t>
  </si>
  <si>
    <t>Base, Trims &amp; Transitions</t>
  </si>
  <si>
    <t>RF-1: 6" High Integral Resin Floor Cove Base_x000D_
 - Mfr: Silica_x000D_
 - Style: 61CQ_x000D_
 - Color: Quartz Blend #4_x000D_
 - Size: 6" High</t>
  </si>
  <si>
    <t>TR-1: Metal Cove Trim_x000D_
 - Mfr: Schuler_x000D_
 - Style: Dilex-Ahk_x000D_
 - Color: Black</t>
  </si>
  <si>
    <t>FT-1: Wood Tile Wall Base _x000D_
 - Mfr: Trinity Surfaces_x000D_
 - Style: Coastal Wood_x000D_
 - Color: Cliff wood_x000D_
 - Size: 6"x24" Rectified Matte_x000D_
 - Grout: Tec 929, Charcoal Grey, 1/2" Joint Bond</t>
  </si>
  <si>
    <t>TRN-1: Floor Transition_x000D_
 - Mfr: Schuler_x000D_
 - Style: Reno-Tk_x000D_
 - Color: Black</t>
  </si>
  <si>
    <t>WS-1: Wood Stain Cap_x000D_
 - Style: Legendary Natural</t>
  </si>
  <si>
    <t>WS-1: Wood Stain Trim_x000D_
 - Style: Legendary Natural</t>
  </si>
  <si>
    <t>VB-1: Vinyl Base
 - Mfr: Tarkett
 - Style:  Mandalay Millwork
 - Color:  Burnt Umber</t>
  </si>
  <si>
    <t>1 x 6 Stained Wood Trim</t>
  </si>
  <si>
    <t>WS-1: 3 1/2" Wood Stained Trim
 - Style:  Legendary Natural</t>
  </si>
  <si>
    <t>5/4 x 6 CPVC Trim</t>
  </si>
  <si>
    <t xml:space="preserve">2" x 6" CPVC Sill </t>
  </si>
  <si>
    <t>Pemko 2006 DV Threshold</t>
  </si>
  <si>
    <t>FT-1: Wood Floor Tile
 - Mfr: Trinity Surfaces
 - Style: Coastal Wood
 - Color: Cliff wood
 - Size: 8"x24" Rectified Matte
 - Grout: Tec 929, Charcoal Grey, 1/2" Joint Bond</t>
  </si>
  <si>
    <t>FINISHES</t>
  </si>
  <si>
    <t xml:space="preserve">Drywall </t>
  </si>
  <si>
    <t>1-5/8" Metal Stud Wall @ 24" O.C (11'-0" High)</t>
  </si>
  <si>
    <t xml:space="preserve">1-5/8" Metal Stud Furring @ 24" O.c </t>
  </si>
  <si>
    <t xml:space="preserve">5/8" Gypsum Wall Board One Side (11'-0" High) </t>
  </si>
  <si>
    <t>4'x8' No of Sheets</t>
  </si>
  <si>
    <t>SHEETS</t>
  </si>
  <si>
    <t>500' Tape Roll</t>
  </si>
  <si>
    <t>ROLLS</t>
  </si>
  <si>
    <t>Joint Compound</t>
  </si>
  <si>
    <t>LBS</t>
  </si>
  <si>
    <t>1-1/4" Drywall Screws</t>
  </si>
  <si>
    <t>Sealant</t>
  </si>
  <si>
    <t>1-5/8" Metal Stud Wall @ 24" O.C (20'-0" High)</t>
  </si>
  <si>
    <t>3-5/8" Metal Stud Wall @ 24" O.C (2'-6" High)</t>
  </si>
  <si>
    <t xml:space="preserve">3-5/8" Metal Stud @ 24" O.c </t>
  </si>
  <si>
    <t>3-5/8" Top Plate</t>
  </si>
  <si>
    <t>3-5/8" Bottom Plate</t>
  </si>
  <si>
    <t xml:space="preserve">5/8" Gypsum Wall Board One Side (2'-6" High) </t>
  </si>
  <si>
    <t xml:space="preserve">5/8" FRT Plywood One Side (2'-6" High) </t>
  </si>
  <si>
    <t>3-5/8" Metal Stud Wall @ 24" O.C (3'-8" High)</t>
  </si>
  <si>
    <t xml:space="preserve">5/8" Gypsum Wall Board Both Side (3'-8" High) </t>
  </si>
  <si>
    <t>3-5/8" Metal Stud Wall @ 24" O.C (4'-8" High)</t>
  </si>
  <si>
    <t xml:space="preserve">5/8" Gypsum Wall Board Both Side (4'-8" High) </t>
  </si>
  <si>
    <t>3-5/8" Metal Stud Wall @ 24" O.C (8'-0" High)</t>
  </si>
  <si>
    <t xml:space="preserve">5/8" Gypsum Wall Board Both Side (8'-0" High) </t>
  </si>
  <si>
    <t>3-5/8" Metal Stud Wall @ 24" O.C (10'-6" High)</t>
  </si>
  <si>
    <t xml:space="preserve">5/8" Gypsum Wall Board Both Side (10'-6" High) </t>
  </si>
  <si>
    <t xml:space="preserve">5/8" Moisture Resistant Gypsum Wall Board One Side (10'-6" High) </t>
  </si>
  <si>
    <t xml:space="preserve">5/8" Moisture Resistant Gypsum Wall Board Both Side (10'-6" High) </t>
  </si>
  <si>
    <t xml:space="preserve">5/8"Gypsum Wall Board One Side (10'-6" High) </t>
  </si>
  <si>
    <t>3-5/8" Metal Stud Wall @ 24" O.C (12'-6" High)</t>
  </si>
  <si>
    <t xml:space="preserve">5/8"Gypsum Wall Board One Side (12'-6" High) </t>
  </si>
  <si>
    <t xml:space="preserve">5/8" Gypsum Wall Board One Side (10'-6" High) </t>
  </si>
  <si>
    <t xml:space="preserve">5/8" Gypsum Wall Board One Side (12'-6" High) </t>
  </si>
  <si>
    <t xml:space="preserve">5/8" Gypsum Wall Board Both Side (12'-6" High) </t>
  </si>
  <si>
    <t>6" Metal Stud Wall @ 24" O.C (10'-6" High)</t>
  </si>
  <si>
    <t xml:space="preserve">6" Metal Stud @ 24" O.c </t>
  </si>
  <si>
    <t>6" Top Plate</t>
  </si>
  <si>
    <t>6" Bottom Plate</t>
  </si>
  <si>
    <t>6" Metal Stud Wall @ 24" O.C (12'-6" High)</t>
  </si>
  <si>
    <t xml:space="preserve">5/8" Moisture Resistant Gypsum Wall Board One Side (12'-6" High) </t>
  </si>
  <si>
    <t>6" Metal Stud Wall @ 24" O.C (15'-6" High)</t>
  </si>
  <si>
    <t xml:space="preserve">5/8" Type 'X' Gypsum Wall Board Both Side (15'-6" High) </t>
  </si>
  <si>
    <t xml:space="preserve">1/2" Gypsum Board @ Exterior Countertop </t>
  </si>
  <si>
    <t>Ceiling</t>
  </si>
  <si>
    <t>ACT: Acoustical Ceiling Tile &amp; Grid_x000D_
 - Mfr: Armstrong_x000D_
 - Style: Ultima Health Zone: 1935_x000D_
 - Color: White_x000D_
 - Size: 24"x24"</t>
  </si>
  <si>
    <t>WD-1: Wood Ceiling_x000D_
 - Mfr: Synergy Contract_x000D_
 - Style: V-Groove Edge Wood Planks_x000D_
 - Color: Weathered Gray_x000D_
 - Size: 5"x3/4" #2 SYP</t>
  </si>
  <si>
    <t>5/8" Moisture Resistant Gypsum Board Ceiling</t>
  </si>
  <si>
    <t>5/8" Gypsum Board Ceiling</t>
  </si>
  <si>
    <t>5/8" Gypsum Board Ceiling Soffit</t>
  </si>
  <si>
    <t>6" High 5/8" Gypsum Board Ceiling Soffit</t>
  </si>
  <si>
    <t>8'-0" High 5/8" Gypsum Board Ceiling Soffit</t>
  </si>
  <si>
    <t>9'-6" High 5/8" Gypsum Board Ceiling Soffit</t>
  </si>
  <si>
    <t>Wall Finishes</t>
  </si>
  <si>
    <t>FRP</t>
  </si>
  <si>
    <t>FRP-1: Fiber Reinforced Panels
 - Mfr: Marlite
 - Style: Pebbled Surface
 - Color: P-100 White</t>
  </si>
  <si>
    <t>FRP-3: Fiber Reinforced Panel_x000D_
 - Mfr: Marlite_x000D_
 - Style: Pebbled Surface_x000D_
 - Color: Black</t>
  </si>
  <si>
    <t>Wall Covering</t>
  </si>
  <si>
    <t>WC-2: Wall Covering_x000D_
 - Mfr: MDC_x000D_
 - Style: Proximity Micro_x000D_
 - Color: Midnight</t>
  </si>
  <si>
    <t>WC-3: Wall Covering_x000D_
 - Mfr: Fabricut Contract_x000D_
 - Style: Glorious Bouquet -WC_x000D_
 - Color: Antique</t>
  </si>
  <si>
    <t>Stone Finish</t>
  </si>
  <si>
    <t>ST-2: Stone Finish
 - Mfr: Belden
 - Style: Modular 5/8" Flat Back - Alaska
 - Color: White Velour 23-49
 - Size: 5/8"W x 2-1/4" H x 7-5/8" L
 - Grout: To Be Decided</t>
  </si>
  <si>
    <t>Wall Tiles</t>
  </si>
  <si>
    <t>WT-1A,B,C: Wall Tile_x000D_
 - Mfr: Trinity Surfaces_x000D_
 - Style: Stardust_x000D_
 - Color 1,2,3: Plate-Matte, Steel-Matte, Zinc-Matte_x000D_
 - Size: 8"x24"</t>
  </si>
  <si>
    <t>WT-2A: Wall Tile_x000D_
 - Mfr: Trinity Surface_x000D_
 - Style: Vidal_x000D_
 - Color: Sea Salt-Gloss_x000D_
 - Size: 6"x24" Bullnose</t>
  </si>
  <si>
    <t>WT-2B: Wall Tile_x000D_
 - Mfr: Trinity Surface_x000D_
 - Style: Vidal_x000D_
 - Color: Sea Salt-Gloss_x000D_
 - Size: 6"x24"</t>
  </si>
  <si>
    <t>WT-3A: Wall Tile_x000D_
 - Mfr: Trinity Surface_x000D_
 - Style: Vidal_x000D_
 - Color: Bright Clouds-Gloss_x000D_
 - Size: 6"x24" Bullnose</t>
  </si>
  <si>
    <t>WT-3B: Wall Tile_x000D_
 - Mfr: Trinity Surface_x000D_
 - Style: Vidal_x000D_
 - Color: Bright Clouds-Gloss_x000D_
 - Size: 6"x24"</t>
  </si>
  <si>
    <t>WT-4: Wall Tile_x000D_
- Mfr: Trinity Surface_x000D_
 - Style: Vidal_x000D_
 - Color: Bright Clouds-Gloss_x000D_
 - Size: 6"x24"</t>
  </si>
  <si>
    <t>Paints</t>
  </si>
  <si>
    <t>Wall Paint</t>
  </si>
  <si>
    <t>PT-4: Latex Paint On Wall_x000D_
 - Mfr: Sherwin Williams_x000D_
 - Style: Stain Paint_x000D_
 - Color: SW7661 Reflection</t>
  </si>
  <si>
    <t>PT-7: Latex Paint On Wall_x000D_
 - Mfr: Sherwin Williams_x000D_
 - Style: Stain Paint_x000D_
 - Color: SW6522 Sporty Blue</t>
  </si>
  <si>
    <t>Ceiling Paint</t>
  </si>
  <si>
    <t>PT-3: Latex Paint on Single Leaf Door
 - Mfr: Sherwin Williams
 - Style: Satin Paint
 - Color: SW 6257 Gibraltar</t>
  </si>
  <si>
    <t>WS-2: Wood Stain Finish @ Exposed Structure
 - Mfr: PPG Proluxe
 - Style: Clear Satin
 - Color: Colorless 003</t>
  </si>
  <si>
    <t>Door Paint</t>
  </si>
  <si>
    <t>Latex Paint on Single Leaf Door
 - Mfr: Sherwin Williams
 - Style:  Satin Paint
 - Color:  SW 6257 Gibraltar</t>
  </si>
  <si>
    <t>Wood Stain Finish on Single Leaf Door
 - Style:  Legendary Natural
Note: Pine Wood Species</t>
  </si>
  <si>
    <t>Paint on Door Trim</t>
  </si>
  <si>
    <t>Misc. Paint</t>
  </si>
  <si>
    <t xml:space="preserve">Paint on 1/2" Plywood Sheathing @ Exterior Countertop </t>
  </si>
  <si>
    <t xml:space="preserve">Paint on 1/2" Gypsum Board @ Exterior Countertop </t>
  </si>
  <si>
    <t>Exterior Finishes</t>
  </si>
  <si>
    <t>Horizontal Cementitious Lap Siding w/ Woodgrain Finish</t>
  </si>
  <si>
    <t>Paint on Siding</t>
  </si>
  <si>
    <t>Stone Veneer</t>
  </si>
  <si>
    <t>Finishes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</si>
</sst>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  <fill>
      <patternFill patternType="solid">
        <fgColor rgb="FF84BCDA"/>
        <bgColor indexed="64"/>
      </patternFill>
    </fill>
    <fill>
      <patternFill patternType="solid">
        <fgColor theme="6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20">
      <alignment horizontal="left" vertical="center" wrapText="1"/>
    </xf>
    <xf numFmtId="39" fontId="4" fillId="0" borderId="20">
      <alignment horizontal="left" vertical="center" wrapText="1"/>
    </xf>
  </cellStyleXfs>
  <cellXfs count="152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vertical="center"/>
    </xf>
    <xf numFmtId="166" fontId="7" fillId="8" borderId="23" xfId="0" applyNumberFormat="1" applyFont="1" applyFill="1" applyBorder="1"/>
    <xf numFmtId="164" fontId="7" fillId="8" borderId="24" xfId="0" applyNumberFormat="1" applyFont="1" applyFill="1" applyBorder="1"/>
    <xf numFmtId="164" fontId="7" fillId="8" borderId="12" xfId="0" applyNumberFormat="1" applyFont="1" applyFill="1" applyBorder="1"/>
    <xf numFmtId="0" fontId="6" fillId="0" borderId="0" xfId="0" applyFont="1" applyAlignment="1">
      <alignment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7" fillId="0" borderId="6" xfId="0" applyNumberFormat="1" applyFont="1" applyBorder="1" applyAlignment="1">
      <alignment horizontal="center" vertical="center"/>
    </xf>
    <xf numFmtId="168" fontId="7" fillId="0" borderId="28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" fontId="7" fillId="0" borderId="29" xfId="0" applyNumberFormat="1" applyFont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/>
    </xf>
    <xf numFmtId="0" fontId="10" fillId="9" borderId="21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5" xfId="0" applyNumberFormat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165" fontId="8" fillId="11" borderId="12" xfId="0" applyNumberFormat="1" applyFont="1" applyFill="1" applyBorder="1" applyAlignment="1">
      <alignment horizontal="center" vertical="center"/>
    </xf>
    <xf numFmtId="37" fontId="9" fillId="0" borderId="30" xfId="0" applyNumberFormat="1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 wrapText="1"/>
    </xf>
    <xf numFmtId="39" fontId="9" fillId="0" borderId="1" xfId="4" applyFont="1" applyBorder="1">
      <alignment horizontal="left" vertical="center" wrapText="1"/>
    </xf>
    <xf numFmtId="39" fontId="9" fillId="0" borderId="1" xfId="4" applyFont="1" applyBorder="1" applyAlignment="1">
      <alignment horizontal="center" vertical="center" wrapText="1"/>
    </xf>
    <xf numFmtId="39" fontId="2" fillId="0" borderId="1" xfId="4" applyFont="1" applyBorder="1" applyAlignment="1">
      <alignment horizontal="right" vertical="center" wrapText="1"/>
    </xf>
    <xf numFmtId="39" fontId="2" fillId="12" borderId="1" xfId="4" applyFont="1" applyFill="1" applyBorder="1" applyAlignment="1">
      <alignment horizontal="right" vertical="center" wrapText="1"/>
    </xf>
    <xf numFmtId="39" fontId="2" fillId="12" borderId="1" xfId="4" applyFont="1" applyFill="1" applyBorder="1">
      <alignment horizontal="left" vertical="center" wrapText="1"/>
    </xf>
    <xf numFmtId="37" fontId="9" fillId="0" borderId="1" xfId="0" applyNumberFormat="1" applyFont="1" applyBorder="1" applyAlignment="1">
      <alignment vertical="center" wrapText="1"/>
    </xf>
    <xf numFmtId="0" fontId="25" fillId="3" borderId="0" xfId="0" applyFont="1" applyFill="1" applyAlignment="1">
      <alignment horizontal="left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37" fontId="9" fillId="0" borderId="29" xfId="0" applyNumberFormat="1" applyFont="1" applyBorder="1" applyAlignment="1">
      <alignment horizontal="center" vertical="center" wrapText="1"/>
    </xf>
    <xf numFmtId="37" fontId="9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7" fontId="9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84BCDA"/>
      <color rgb="FFCF9843"/>
      <color rgb="FF2D2D2D"/>
      <color rgb="FF3366CC"/>
      <color rgb="FF4F81BD"/>
      <color rgb="FF0000B3"/>
      <color rgb="FF00B300"/>
      <color rgb="FFEF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tx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>
              <a:solidFill>
                <a:schemeClr val="tx1"/>
              </a:solidFill>
            </a:endParaRPr>
          </a:p>
        </c:rich>
      </c:tx>
      <c:layout/>
      <c:overlay val="0"/>
      <c:spPr>
        <a:solidFill>
          <a:srgbClr val="84BCDA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Finishes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34672.644650310525</c:v>
                </c:pt>
                <c:pt idx="1">
                  <c:v>250706.03507093652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51392"/>
        <c:axId val="208652928"/>
        <c:axId val="0"/>
      </c:bar3DChart>
      <c:catAx>
        <c:axId val="20865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652928"/>
        <c:crosses val="autoZero"/>
        <c:auto val="1"/>
        <c:lblAlgn val="ctr"/>
        <c:lblOffset val="100"/>
        <c:noMultiLvlLbl val="0"/>
      </c:catAx>
      <c:valAx>
        <c:axId val="20865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651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1111470</xdr:colOff>
      <xdr:row>7</xdr:row>
      <xdr:rowOff>167962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12370</xdr:colOff>
      <xdr:row>0</xdr:row>
      <xdr:rowOff>37110</xdr:rowOff>
    </xdr:from>
    <xdr:to>
      <xdr:col>11</xdr:col>
      <xdr:colOff>630877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421994</xdr:colOff>
      <xdr:row>0</xdr:row>
      <xdr:rowOff>103281</xdr:rowOff>
    </xdr:from>
    <xdr:to>
      <xdr:col>3</xdr:col>
      <xdr:colOff>1068498</xdr:colOff>
      <xdr:row>8</xdr:row>
      <xdr:rowOff>110340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4848" cy="1417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153940</xdr:colOff>
      <xdr:row>1</xdr:row>
      <xdr:rowOff>86591</xdr:rowOff>
    </xdr:from>
    <xdr:to>
      <xdr:col>15</xdr:col>
      <xdr:colOff>1115567</xdr:colOff>
      <xdr:row>8</xdr:row>
      <xdr:rowOff>115455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4" cy="1414319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7" zoomScaleNormal="100" zoomScaleSheetLayoutView="77" workbookViewId="0">
      <pane ySplit="10" topLeftCell="A11" activePane="bottomLeft" state="frozen"/>
      <selection activeCell="N7" sqref="N7"/>
      <selection pane="bottomLeft" activeCell="B4" sqref="B4"/>
    </sheetView>
  </sheetViews>
  <sheetFormatPr defaultColWidth="9" defaultRowHeight="14.25" x14ac:dyDescent="0.2"/>
  <cols>
    <col min="1" max="1" width="23.625" style="35" customWidth="1"/>
    <col min="2" max="2" width="44.875" style="35" customWidth="1"/>
    <col min="3" max="4" width="17.625" style="39" customWidth="1"/>
    <col min="5" max="16384" width="9" style="35"/>
  </cols>
  <sheetData>
    <row r="1" spans="1:4" ht="14.1" x14ac:dyDescent="0.3">
      <c r="A1" s="54"/>
      <c r="B1" s="40"/>
      <c r="C1" s="78"/>
      <c r="D1" s="55"/>
    </row>
    <row r="2" spans="1:4" ht="15" x14ac:dyDescent="0.2">
      <c r="A2" s="20" t="s">
        <v>40</v>
      </c>
      <c r="B2" s="19"/>
      <c r="C2" s="79"/>
      <c r="D2" s="10"/>
    </row>
    <row r="3" spans="1:4" ht="14.1" x14ac:dyDescent="0.3">
      <c r="A3" s="20"/>
      <c r="B3" s="19"/>
      <c r="C3" s="79"/>
      <c r="D3" s="10"/>
    </row>
    <row r="4" spans="1:4" ht="15" x14ac:dyDescent="0.2">
      <c r="A4" s="20" t="s">
        <v>32</v>
      </c>
      <c r="B4" s="19"/>
      <c r="C4" s="79"/>
      <c r="D4" s="10"/>
    </row>
    <row r="5" spans="1:4" ht="14.1" x14ac:dyDescent="0.3">
      <c r="A5" s="20"/>
      <c r="B5" s="19"/>
      <c r="C5" s="79"/>
      <c r="D5" s="10"/>
    </row>
    <row r="6" spans="1:4" ht="14.1" x14ac:dyDescent="0.3">
      <c r="A6" s="20" t="s">
        <v>31</v>
      </c>
      <c r="B6" s="19">
        <v>1</v>
      </c>
      <c r="C6" s="79"/>
      <c r="D6" s="10"/>
    </row>
    <row r="7" spans="1:4" ht="14.1" x14ac:dyDescent="0.3">
      <c r="A7" s="20"/>
      <c r="B7" s="81"/>
      <c r="C7" s="79"/>
      <c r="D7" s="10"/>
    </row>
    <row r="8" spans="1:4" ht="14.1" x14ac:dyDescent="0.3">
      <c r="A8" s="20" t="s">
        <v>53</v>
      </c>
      <c r="B8" s="19">
        <v>2500</v>
      </c>
      <c r="C8" s="79"/>
      <c r="D8" s="10"/>
    </row>
    <row r="9" spans="1:4" ht="14.45" thickBot="1" x14ac:dyDescent="0.35">
      <c r="A9" s="20"/>
      <c r="B9" s="56"/>
      <c r="C9" s="80"/>
      <c r="D9" s="57"/>
    </row>
    <row r="10" spans="1:4" s="36" customFormat="1" ht="30.75" thickBot="1" x14ac:dyDescent="0.25">
      <c r="A10" s="133" t="s">
        <v>15</v>
      </c>
      <c r="B10" s="134" t="s">
        <v>0</v>
      </c>
      <c r="C10" s="134" t="s">
        <v>16</v>
      </c>
      <c r="D10" s="135" t="s">
        <v>54</v>
      </c>
    </row>
    <row r="11" spans="1:4" ht="14.1" x14ac:dyDescent="0.3">
      <c r="A11" s="86">
        <v>1000</v>
      </c>
      <c r="B11" s="87" t="s">
        <v>17</v>
      </c>
      <c r="C11" s="88">
        <f>'MATERIAL TAKE-OFF'!P19</f>
        <v>34672.644650310525</v>
      </c>
      <c r="D11" s="89">
        <f>C11/$B$8</f>
        <v>13.86905786012421</v>
      </c>
    </row>
    <row r="12" spans="1:4" ht="14.1" x14ac:dyDescent="0.3">
      <c r="A12" s="58">
        <v>9000</v>
      </c>
      <c r="B12" s="53" t="s">
        <v>166</v>
      </c>
      <c r="C12" s="77">
        <f>'MATERIAL TAKE-OFF'!P324</f>
        <v>250706.03507093652</v>
      </c>
      <c r="D12" s="90">
        <f t="shared" ref="D12" si="0">C12/$B$8</f>
        <v>100.2824140283746</v>
      </c>
    </row>
    <row r="13" spans="1:4" s="37" customFormat="1" ht="14.45" thickBot="1" x14ac:dyDescent="0.35">
      <c r="A13" s="116" t="s">
        <v>12</v>
      </c>
      <c r="B13" s="117"/>
      <c r="C13" s="117">
        <f>SUM(C11:C12)</f>
        <v>285378.67972124706</v>
      </c>
      <c r="D13" s="117">
        <f>SUM(D11:D12)</f>
        <v>114.15147188849882</v>
      </c>
    </row>
    <row r="14" spans="1:4" ht="14.45" thickBot="1" x14ac:dyDescent="0.35">
      <c r="A14" s="136"/>
      <c r="B14" s="136"/>
      <c r="C14" s="136"/>
      <c r="D14" s="136"/>
    </row>
    <row r="15" spans="1:4" s="38" customFormat="1" ht="14.1" x14ac:dyDescent="0.3">
      <c r="A15" s="41" t="s">
        <v>20</v>
      </c>
      <c r="B15" s="42">
        <v>0.2</v>
      </c>
      <c r="C15" s="59">
        <f>$C$13*B15</f>
        <v>57075.735944249413</v>
      </c>
      <c r="D15" s="59">
        <f>$D$13*B15</f>
        <v>22.830294377699765</v>
      </c>
    </row>
    <row r="16" spans="1:4" s="38" customFormat="1" ht="14.1" x14ac:dyDescent="0.3">
      <c r="A16" s="41" t="s">
        <v>5</v>
      </c>
      <c r="B16" s="42">
        <v>0.03</v>
      </c>
      <c r="C16" s="59">
        <f>$C$13*B16</f>
        <v>8561.3603916374122</v>
      </c>
      <c r="D16" s="59">
        <f>$D$13*B16</f>
        <v>3.4245441566549646</v>
      </c>
    </row>
    <row r="17" spans="1:4" s="38" customFormat="1" ht="14.1" x14ac:dyDescent="0.3">
      <c r="A17" s="41" t="s">
        <v>18</v>
      </c>
      <c r="B17" s="42">
        <v>0.05</v>
      </c>
      <c r="C17" s="59">
        <f>$C$13*B17</f>
        <v>14268.933986062353</v>
      </c>
      <c r="D17" s="59">
        <f>$D$13*B17</f>
        <v>5.7075735944249413</v>
      </c>
    </row>
    <row r="18" spans="1:4" s="36" customFormat="1" ht="14.1" x14ac:dyDescent="0.3">
      <c r="A18" s="117" t="s">
        <v>30</v>
      </c>
      <c r="B18" s="117"/>
      <c r="C18" s="117">
        <f>SUM(C13:C17)</f>
        <v>365284.71004319628</v>
      </c>
      <c r="D18" s="117">
        <f>SUM(D13:D17)</f>
        <v>146.11388401727848</v>
      </c>
    </row>
  </sheetData>
  <mergeCells count="1">
    <mergeCell ref="A14:D14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S344"/>
  <sheetViews>
    <sheetView showGridLines="0" tabSelected="1" topLeftCell="A2" zoomScale="59" zoomScaleNormal="59" zoomScaleSheetLayoutView="55" workbookViewId="0">
      <pane ySplit="9" topLeftCell="A11" activePane="bottomLeft" state="frozen"/>
      <selection activeCell="N7" sqref="N7"/>
      <selection pane="bottomLeft" activeCell="E18" sqref="E18"/>
    </sheetView>
  </sheetViews>
  <sheetFormatPr defaultColWidth="9" defaultRowHeight="14.25" x14ac:dyDescent="0.2"/>
  <cols>
    <col min="1" max="1" width="8.625" style="7" customWidth="1"/>
    <col min="2" max="2" width="13.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49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125" style="7" bestFit="1" customWidth="1"/>
    <col min="18" max="16384" width="9" style="7"/>
  </cols>
  <sheetData>
    <row r="1" spans="1:17" s="3" customFormat="1" ht="15" hidden="1" customHeight="1" x14ac:dyDescent="0.3">
      <c r="A1" s="15"/>
      <c r="B1" s="16"/>
      <c r="C1" s="16"/>
      <c r="D1" s="16"/>
      <c r="E1" s="16"/>
      <c r="F1" s="16"/>
      <c r="G1" s="43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3">
      <c r="A2" s="1"/>
      <c r="B2" s="2"/>
      <c r="C2" s="17"/>
      <c r="D2" s="4"/>
      <c r="E2" s="17"/>
      <c r="F2" s="4"/>
      <c r="G2" s="44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3">
      <c r="A3" s="18" t="s">
        <v>26</v>
      </c>
      <c r="B3" s="19"/>
      <c r="C3" s="3"/>
      <c r="D3" s="8"/>
      <c r="E3" s="3"/>
      <c r="F3" s="8"/>
      <c r="G3" s="61"/>
      <c r="H3" s="61"/>
      <c r="K3" s="139"/>
      <c r="L3" s="139"/>
      <c r="M3" s="139"/>
      <c r="N3" s="139"/>
      <c r="P3" s="9"/>
    </row>
    <row r="4" spans="1:17" ht="18.600000000000001" customHeight="1" x14ac:dyDescent="0.3">
      <c r="A4" s="18"/>
      <c r="B4" s="19"/>
      <c r="C4" s="3"/>
      <c r="D4" s="8"/>
      <c r="E4" s="3"/>
      <c r="F4" s="8"/>
      <c r="G4" s="60"/>
      <c r="H4" s="75"/>
      <c r="K4" s="141"/>
      <c r="L4" s="141"/>
      <c r="M4" s="140"/>
      <c r="N4" s="141"/>
      <c r="P4" s="9"/>
    </row>
    <row r="5" spans="1:17" ht="15" customHeight="1" x14ac:dyDescent="0.3">
      <c r="A5" s="18" t="s">
        <v>32</v>
      </c>
      <c r="B5" s="19"/>
      <c r="C5" s="3"/>
      <c r="D5" s="8"/>
      <c r="E5" s="3"/>
      <c r="F5" s="8"/>
      <c r="G5" s="60"/>
      <c r="H5" s="75"/>
      <c r="K5" s="141"/>
      <c r="L5" s="141"/>
      <c r="M5" s="144"/>
      <c r="N5" s="141"/>
      <c r="P5" s="9"/>
    </row>
    <row r="6" spans="1:17" ht="15" customHeight="1" x14ac:dyDescent="0.3">
      <c r="A6" s="18"/>
      <c r="B6" s="19"/>
      <c r="C6" s="3"/>
      <c r="D6" s="8"/>
      <c r="E6" s="3"/>
      <c r="F6" s="8"/>
      <c r="G6" s="60"/>
      <c r="H6" s="75"/>
      <c r="K6" s="141"/>
      <c r="L6" s="141"/>
      <c r="M6" s="144"/>
      <c r="N6" s="141"/>
      <c r="P6" s="9"/>
    </row>
    <row r="7" spans="1:17" ht="15" customHeight="1" x14ac:dyDescent="0.2">
      <c r="A7" s="18" t="s">
        <v>21</v>
      </c>
      <c r="B7" s="132" t="s">
        <v>78</v>
      </c>
      <c r="C7" s="3"/>
      <c r="D7" s="8"/>
      <c r="E7" s="3"/>
      <c r="F7" s="8"/>
      <c r="G7" s="45"/>
      <c r="K7" s="141"/>
      <c r="L7" s="141"/>
      <c r="M7" s="144"/>
      <c r="N7" s="141"/>
      <c r="P7" s="9"/>
    </row>
    <row r="8" spans="1:17" ht="15" customHeight="1" x14ac:dyDescent="0.3">
      <c r="A8" s="18"/>
      <c r="B8" s="19"/>
      <c r="C8" s="3"/>
      <c r="D8" s="8"/>
      <c r="E8" s="3"/>
      <c r="F8" s="8"/>
      <c r="G8" s="45"/>
      <c r="K8" s="141"/>
      <c r="L8" s="141"/>
      <c r="M8" s="140"/>
      <c r="N8" s="141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5"/>
      <c r="P9" s="9"/>
    </row>
    <row r="10" spans="1:17" s="3" customFormat="1" ht="61.35" customHeight="1" x14ac:dyDescent="0.3">
      <c r="A10" s="106" t="s">
        <v>7</v>
      </c>
      <c r="B10" s="107" t="s">
        <v>25</v>
      </c>
      <c r="C10" s="105" t="s">
        <v>0</v>
      </c>
      <c r="D10" s="108" t="s">
        <v>1</v>
      </c>
      <c r="E10" s="105" t="s">
        <v>2</v>
      </c>
      <c r="F10" s="108" t="s">
        <v>22</v>
      </c>
      <c r="G10" s="109" t="s">
        <v>23</v>
      </c>
      <c r="H10" s="110" t="s">
        <v>35</v>
      </c>
      <c r="I10" s="107" t="s">
        <v>33</v>
      </c>
      <c r="J10" s="110" t="s">
        <v>36</v>
      </c>
      <c r="K10" s="107" t="s">
        <v>34</v>
      </c>
      <c r="L10" s="107" t="s">
        <v>27</v>
      </c>
      <c r="M10" s="107" t="s">
        <v>37</v>
      </c>
      <c r="N10" s="107" t="s">
        <v>28</v>
      </c>
      <c r="O10" s="107" t="s">
        <v>38</v>
      </c>
      <c r="P10" s="111" t="s">
        <v>11</v>
      </c>
    </row>
    <row r="11" spans="1:17" s="3" customFormat="1" ht="18" customHeight="1" x14ac:dyDescent="0.3">
      <c r="A11" s="112"/>
      <c r="B11" s="151" t="s">
        <v>57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13"/>
    </row>
    <row r="12" spans="1:17" ht="18" customHeight="1" x14ac:dyDescent="0.3">
      <c r="A12" s="97">
        <v>1</v>
      </c>
      <c r="B12" s="98"/>
      <c r="C12" s="99" t="s">
        <v>8</v>
      </c>
      <c r="D12" s="98">
        <v>1</v>
      </c>
      <c r="E12" s="98" t="s">
        <v>6</v>
      </c>
      <c r="F12" s="92">
        <v>0</v>
      </c>
      <c r="G12" s="93">
        <f t="shared" ref="G12:G18" si="0">(F12*D12)+D12</f>
        <v>1</v>
      </c>
      <c r="H12" s="94">
        <f>2.5%*$Q$12/I12</f>
        <v>71.296222008570282</v>
      </c>
      <c r="I12" s="95">
        <v>87.91</v>
      </c>
      <c r="J12" s="93">
        <f t="shared" ref="J12:J18" si="1">H12*G12</f>
        <v>71.296222008570282</v>
      </c>
      <c r="K12" s="95">
        <f t="shared" ref="K12:K18" si="2">I12*J12</f>
        <v>6267.6508767734131</v>
      </c>
      <c r="L12" s="95">
        <v>0</v>
      </c>
      <c r="M12" s="95">
        <f t="shared" ref="M12:M18" si="3">L12*G12</f>
        <v>0</v>
      </c>
      <c r="N12" s="95">
        <v>0</v>
      </c>
      <c r="O12" s="95">
        <f t="shared" ref="O12:O18" si="4">N12*G12</f>
        <v>0</v>
      </c>
      <c r="P12" s="96">
        <f t="shared" ref="P12:P18" si="5">IF(D12="","",(K12+M12+O12))</f>
        <v>6267.6508767734131</v>
      </c>
      <c r="Q12" s="50">
        <f>SUM(P22:P324)/2</f>
        <v>250706.03507093652</v>
      </c>
    </row>
    <row r="13" spans="1:17" ht="18" customHeight="1" x14ac:dyDescent="0.3">
      <c r="A13" s="100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92">
        <v>0</v>
      </c>
      <c r="G13" s="93">
        <f t="shared" si="0"/>
        <v>1</v>
      </c>
      <c r="H13" s="94">
        <f>1.65%*$Q$12/I13</f>
        <v>47.055506525656384</v>
      </c>
      <c r="I13" s="95">
        <v>87.91</v>
      </c>
      <c r="J13" s="93">
        <f t="shared" si="1"/>
        <v>47.055506525656384</v>
      </c>
      <c r="K13" s="95">
        <f t="shared" si="2"/>
        <v>4136.6495786704527</v>
      </c>
      <c r="L13" s="95">
        <v>0</v>
      </c>
      <c r="M13" s="95">
        <f t="shared" si="3"/>
        <v>0</v>
      </c>
      <c r="N13" s="95">
        <v>0</v>
      </c>
      <c r="O13" s="95">
        <f t="shared" si="4"/>
        <v>0</v>
      </c>
      <c r="P13" s="96">
        <f t="shared" si="5"/>
        <v>4136.6495786704527</v>
      </c>
    </row>
    <row r="14" spans="1:17" ht="18" customHeight="1" x14ac:dyDescent="0.3">
      <c r="A14" s="100">
        <f t="shared" si="6"/>
        <v>3</v>
      </c>
      <c r="B14" s="21"/>
      <c r="C14" s="22" t="s">
        <v>9</v>
      </c>
      <c r="D14" s="21">
        <v>1</v>
      </c>
      <c r="E14" s="21" t="s">
        <v>6</v>
      </c>
      <c r="F14" s="92">
        <v>0</v>
      </c>
      <c r="G14" s="93">
        <f t="shared" si="0"/>
        <v>1</v>
      </c>
      <c r="H14" s="94">
        <f>0.85%*$Q$12/I14</f>
        <v>24.240715482913895</v>
      </c>
      <c r="I14" s="95">
        <v>87.91</v>
      </c>
      <c r="J14" s="93">
        <f t="shared" si="1"/>
        <v>24.240715482913895</v>
      </c>
      <c r="K14" s="95">
        <f t="shared" si="2"/>
        <v>2131.0012981029604</v>
      </c>
      <c r="L14" s="95">
        <v>0</v>
      </c>
      <c r="M14" s="95">
        <f t="shared" si="3"/>
        <v>0</v>
      </c>
      <c r="N14" s="95">
        <v>0</v>
      </c>
      <c r="O14" s="95">
        <f t="shared" si="4"/>
        <v>0</v>
      </c>
      <c r="P14" s="96">
        <f t="shared" si="5"/>
        <v>2131.0012981029604</v>
      </c>
    </row>
    <row r="15" spans="1:17" ht="18" customHeight="1" x14ac:dyDescent="0.3">
      <c r="A15" s="100">
        <f t="shared" si="6"/>
        <v>4</v>
      </c>
      <c r="B15" s="21"/>
      <c r="C15" s="22" t="s">
        <v>3</v>
      </c>
      <c r="D15" s="21">
        <v>1</v>
      </c>
      <c r="E15" s="21" t="s">
        <v>6</v>
      </c>
      <c r="F15" s="92">
        <v>0</v>
      </c>
      <c r="G15" s="93">
        <f t="shared" si="0"/>
        <v>1</v>
      </c>
      <c r="H15" s="94">
        <f>2.35%*$Q$12/I15</f>
        <v>67.018448688056054</v>
      </c>
      <c r="I15" s="95">
        <v>87.91</v>
      </c>
      <c r="J15" s="93">
        <f t="shared" si="1"/>
        <v>67.018448688056054</v>
      </c>
      <c r="K15" s="95">
        <f t="shared" si="2"/>
        <v>5891.5918241670079</v>
      </c>
      <c r="L15" s="95">
        <v>0</v>
      </c>
      <c r="M15" s="95">
        <f t="shared" si="3"/>
        <v>0</v>
      </c>
      <c r="N15" s="95">
        <v>0</v>
      </c>
      <c r="O15" s="95">
        <f t="shared" si="4"/>
        <v>0</v>
      </c>
      <c r="P15" s="96">
        <f t="shared" si="5"/>
        <v>5891.5918241670079</v>
      </c>
    </row>
    <row r="16" spans="1:17" ht="18" customHeight="1" x14ac:dyDescent="0.3">
      <c r="A16" s="100">
        <f t="shared" si="6"/>
        <v>5</v>
      </c>
      <c r="B16" s="101"/>
      <c r="C16" s="102" t="s">
        <v>29</v>
      </c>
      <c r="D16" s="101">
        <v>1</v>
      </c>
      <c r="E16" s="101" t="s">
        <v>6</v>
      </c>
      <c r="F16" s="92">
        <v>0</v>
      </c>
      <c r="G16" s="93">
        <f t="shared" si="0"/>
        <v>1</v>
      </c>
      <c r="H16" s="94">
        <f>2%*$Q$12/I16</f>
        <v>57.036977606856219</v>
      </c>
      <c r="I16" s="95">
        <v>87.91</v>
      </c>
      <c r="J16" s="93">
        <f t="shared" si="1"/>
        <v>57.036977606856219</v>
      </c>
      <c r="K16" s="95">
        <f t="shared" si="2"/>
        <v>5014.1207014187303</v>
      </c>
      <c r="L16" s="95">
        <v>0</v>
      </c>
      <c r="M16" s="95">
        <f t="shared" si="3"/>
        <v>0</v>
      </c>
      <c r="N16" s="95">
        <v>0</v>
      </c>
      <c r="O16" s="95">
        <f t="shared" si="4"/>
        <v>0</v>
      </c>
      <c r="P16" s="96">
        <f t="shared" si="5"/>
        <v>5014.1207014187303</v>
      </c>
    </row>
    <row r="17" spans="1:19" ht="18" customHeight="1" x14ac:dyDescent="0.3">
      <c r="A17" s="100">
        <f t="shared" si="6"/>
        <v>6</v>
      </c>
      <c r="B17" s="101"/>
      <c r="C17" s="102" t="s">
        <v>4</v>
      </c>
      <c r="D17" s="101">
        <v>1</v>
      </c>
      <c r="E17" s="101" t="s">
        <v>6</v>
      </c>
      <c r="F17" s="92">
        <v>0</v>
      </c>
      <c r="G17" s="93">
        <f t="shared" si="0"/>
        <v>1</v>
      </c>
      <c r="H17" s="94">
        <f>0.98%*$Q$12/I17</f>
        <v>27.948119027359549</v>
      </c>
      <c r="I17" s="95">
        <v>87.91</v>
      </c>
      <c r="J17" s="93">
        <f t="shared" si="1"/>
        <v>27.948119027359549</v>
      </c>
      <c r="K17" s="95">
        <f t="shared" si="2"/>
        <v>2456.9191436951778</v>
      </c>
      <c r="L17" s="95">
        <v>0</v>
      </c>
      <c r="M17" s="95">
        <f t="shared" si="3"/>
        <v>0</v>
      </c>
      <c r="N17" s="95">
        <v>0</v>
      </c>
      <c r="O17" s="95">
        <f t="shared" si="4"/>
        <v>0</v>
      </c>
      <c r="P17" s="96">
        <f t="shared" si="5"/>
        <v>2456.9191436951778</v>
      </c>
    </row>
    <row r="18" spans="1:19" ht="18" customHeight="1" x14ac:dyDescent="0.3">
      <c r="A18" s="103">
        <f t="shared" si="6"/>
        <v>7</v>
      </c>
      <c r="B18" s="101"/>
      <c r="C18" s="102" t="s">
        <v>14</v>
      </c>
      <c r="D18" s="104">
        <v>1</v>
      </c>
      <c r="E18" s="101" t="s">
        <v>6</v>
      </c>
      <c r="F18" s="92">
        <v>0</v>
      </c>
      <c r="G18" s="93">
        <f t="shared" si="0"/>
        <v>1</v>
      </c>
      <c r="H18" s="94">
        <f>3.5%*$Q$12/I18</f>
        <v>99.81471081199841</v>
      </c>
      <c r="I18" s="95">
        <v>87.91</v>
      </c>
      <c r="J18" s="93">
        <f t="shared" si="1"/>
        <v>99.81471081199841</v>
      </c>
      <c r="K18" s="95">
        <f t="shared" si="2"/>
        <v>8774.7112274827796</v>
      </c>
      <c r="L18" s="95">
        <v>0</v>
      </c>
      <c r="M18" s="95">
        <f t="shared" si="3"/>
        <v>0</v>
      </c>
      <c r="N18" s="95">
        <v>0</v>
      </c>
      <c r="O18" s="95">
        <f t="shared" si="4"/>
        <v>0</v>
      </c>
      <c r="P18" s="96">
        <f t="shared" si="5"/>
        <v>8774.7112274827796</v>
      </c>
      <c r="R18" s="50"/>
      <c r="S18" s="50"/>
    </row>
    <row r="19" spans="1:19" s="3" customFormat="1" ht="18" customHeight="1" x14ac:dyDescent="0.3">
      <c r="A19" s="116" t="str">
        <f>IF(E19=0,"",1+MAX(#REF!))</f>
        <v/>
      </c>
      <c r="B19" s="117"/>
      <c r="C19" s="118"/>
      <c r="D19" s="119"/>
      <c r="E19" s="119"/>
      <c r="F19" s="119"/>
      <c r="G19" s="120"/>
      <c r="H19" s="119"/>
      <c r="I19" s="119"/>
      <c r="J19" s="119"/>
      <c r="K19" s="119"/>
      <c r="L19" s="119"/>
      <c r="M19" s="119"/>
      <c r="N19" s="119"/>
      <c r="O19" s="119" t="s">
        <v>24</v>
      </c>
      <c r="P19" s="121">
        <f>SUM(P12:P18)</f>
        <v>34672.644650310525</v>
      </c>
    </row>
    <row r="20" spans="1:19" ht="18" customHeight="1" x14ac:dyDescent="0.3">
      <c r="A20" s="67" t="str">
        <f>IF(E20=0,"",1+MAX(A19:A19))</f>
        <v/>
      </c>
      <c r="B20" s="68"/>
      <c r="C20" s="23"/>
      <c r="D20" s="24"/>
      <c r="E20" s="23"/>
      <c r="F20" s="24"/>
      <c r="G20" s="46"/>
      <c r="H20" s="11"/>
      <c r="I20" s="25"/>
      <c r="J20" s="11"/>
      <c r="K20" s="25"/>
      <c r="L20" s="25"/>
      <c r="M20" s="25"/>
      <c r="N20" s="25"/>
      <c r="O20" s="25"/>
      <c r="P20" s="26"/>
    </row>
    <row r="21" spans="1:19" s="3" customFormat="1" ht="18" customHeight="1" x14ac:dyDescent="0.3">
      <c r="A21" s="112" t="str">
        <f>IF(E21=0,"",1+MAX(A19:A20))</f>
        <v/>
      </c>
      <c r="B21" s="151" t="s">
        <v>60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13"/>
    </row>
    <row r="22" spans="1:19" s="3" customFormat="1" ht="14.1" x14ac:dyDescent="0.3">
      <c r="A22" s="82" t="str">
        <f>IF(E22=0,"",1+MAX(A19:A21))</f>
        <v/>
      </c>
      <c r="B22" s="28"/>
      <c r="C22" s="76" t="s">
        <v>59</v>
      </c>
      <c r="D22" s="27"/>
      <c r="E22" s="27"/>
      <c r="F22" s="83"/>
      <c r="G22" s="84"/>
      <c r="H22" s="84"/>
      <c r="I22" s="85"/>
      <c r="J22" s="84"/>
      <c r="K22" s="85"/>
      <c r="L22" s="85"/>
      <c r="M22" s="85"/>
      <c r="N22" s="85"/>
      <c r="O22" s="85"/>
      <c r="P22" s="85"/>
    </row>
    <row r="23" spans="1:19" ht="85.5" x14ac:dyDescent="0.2">
      <c r="A23" s="125">
        <f>IF(D23=0,"",1+MAX(A$12:A22))</f>
        <v>8</v>
      </c>
      <c r="B23" s="137"/>
      <c r="C23" s="52" t="s">
        <v>77</v>
      </c>
      <c r="D23" s="27">
        <v>2713.09</v>
      </c>
      <c r="E23" s="27" t="s">
        <v>52</v>
      </c>
      <c r="F23" s="83">
        <v>0.1</v>
      </c>
      <c r="G23" s="84">
        <f t="shared" ref="G23:G26" si="7">(F23*D23)+D23</f>
        <v>2984.3990000000003</v>
      </c>
      <c r="H23" s="84">
        <v>5.5E-2</v>
      </c>
      <c r="I23" s="85">
        <v>42.88</v>
      </c>
      <c r="J23" s="84">
        <f t="shared" ref="J23:J26" si="8">H23*G23</f>
        <v>164.14194500000002</v>
      </c>
      <c r="K23" s="85">
        <f t="shared" ref="K23:K26" si="9">I23*J23</f>
        <v>7038.4066016000015</v>
      </c>
      <c r="L23" s="85">
        <v>3.05</v>
      </c>
      <c r="M23" s="85">
        <f t="shared" ref="M23:M26" si="10">L23*G23</f>
        <v>9102.4169500000007</v>
      </c>
      <c r="N23" s="85">
        <v>0</v>
      </c>
      <c r="O23" s="85">
        <f t="shared" ref="O23:O26" si="11">N23*G23</f>
        <v>0</v>
      </c>
      <c r="P23" s="85">
        <f t="shared" ref="P23:P26" si="12">IF(D23="","",(K23+M23+O23))</f>
        <v>16140.823551600002</v>
      </c>
      <c r="R23" s="50"/>
      <c r="S23" s="50"/>
    </row>
    <row r="24" spans="1:19" ht="85.5" x14ac:dyDescent="0.2">
      <c r="A24" s="125">
        <f>IF(D24=0,"",1+MAX(A$12:A23))</f>
        <v>9</v>
      </c>
      <c r="B24" s="138"/>
      <c r="C24" s="52" t="s">
        <v>61</v>
      </c>
      <c r="D24" s="27">
        <v>284.52</v>
      </c>
      <c r="E24" s="27" t="s">
        <v>52</v>
      </c>
      <c r="F24" s="83">
        <v>0.1</v>
      </c>
      <c r="G24" s="84">
        <f t="shared" si="7"/>
        <v>312.97199999999998</v>
      </c>
      <c r="H24" s="84">
        <v>6.5000000000000002E-2</v>
      </c>
      <c r="I24" s="85">
        <v>42.88</v>
      </c>
      <c r="J24" s="84">
        <f t="shared" si="8"/>
        <v>20.34318</v>
      </c>
      <c r="K24" s="85">
        <f t="shared" si="9"/>
        <v>872.3155584000001</v>
      </c>
      <c r="L24" s="85">
        <v>4.68</v>
      </c>
      <c r="M24" s="85">
        <f t="shared" si="10"/>
        <v>1464.7089599999997</v>
      </c>
      <c r="N24" s="85">
        <v>0</v>
      </c>
      <c r="O24" s="85">
        <f t="shared" si="11"/>
        <v>0</v>
      </c>
      <c r="P24" s="85">
        <f t="shared" si="12"/>
        <v>2337.0245183999996</v>
      </c>
      <c r="R24" s="50"/>
      <c r="S24" s="50"/>
    </row>
    <row r="25" spans="1:19" ht="71.25" x14ac:dyDescent="0.2">
      <c r="A25" s="125">
        <f>IF(D25=0,"",1+MAX(A$12:A24))</f>
        <v>10</v>
      </c>
      <c r="B25" s="138"/>
      <c r="C25" s="52" t="s">
        <v>62</v>
      </c>
      <c r="D25" s="27">
        <v>2196.7800000000002</v>
      </c>
      <c r="E25" s="27" t="s">
        <v>52</v>
      </c>
      <c r="F25" s="83">
        <v>0.1</v>
      </c>
      <c r="G25" s="84">
        <f t="shared" si="7"/>
        <v>2416.4580000000001</v>
      </c>
      <c r="H25" s="84">
        <v>0.05</v>
      </c>
      <c r="I25" s="85">
        <v>42.88</v>
      </c>
      <c r="J25" s="84">
        <f t="shared" si="8"/>
        <v>120.8229</v>
      </c>
      <c r="K25" s="85">
        <f t="shared" si="9"/>
        <v>5180.8859520000005</v>
      </c>
      <c r="L25" s="85">
        <v>5.48</v>
      </c>
      <c r="M25" s="85">
        <f t="shared" si="10"/>
        <v>13242.189840000001</v>
      </c>
      <c r="N25" s="85">
        <v>0</v>
      </c>
      <c r="O25" s="85">
        <f t="shared" si="11"/>
        <v>0</v>
      </c>
      <c r="P25" s="85">
        <f t="shared" si="12"/>
        <v>18423.075792000003</v>
      </c>
      <c r="R25" s="50"/>
      <c r="S25" s="50"/>
    </row>
    <row r="26" spans="1:19" x14ac:dyDescent="0.2">
      <c r="A26" s="125">
        <f>IF(D26=0,"",1+MAX(A$12:A25))</f>
        <v>11</v>
      </c>
      <c r="B26" s="138"/>
      <c r="C26" s="52" t="s">
        <v>63</v>
      </c>
      <c r="D26" s="27">
        <v>48.64</v>
      </c>
      <c r="E26" s="27" t="s">
        <v>52</v>
      </c>
      <c r="F26" s="83">
        <v>0.1</v>
      </c>
      <c r="G26" s="84">
        <f t="shared" si="7"/>
        <v>53.504000000000005</v>
      </c>
      <c r="H26" s="84">
        <v>8.8999999999999996E-2</v>
      </c>
      <c r="I26" s="85">
        <v>42.88</v>
      </c>
      <c r="J26" s="84">
        <f t="shared" si="8"/>
        <v>4.7618559999999999</v>
      </c>
      <c r="K26" s="85">
        <f t="shared" si="9"/>
        <v>204.18838528000001</v>
      </c>
      <c r="L26" s="85">
        <v>5.19</v>
      </c>
      <c r="M26" s="85">
        <f t="shared" si="10"/>
        <v>277.68576000000007</v>
      </c>
      <c r="N26" s="85">
        <v>0</v>
      </c>
      <c r="O26" s="85">
        <f t="shared" si="11"/>
        <v>0</v>
      </c>
      <c r="P26" s="85">
        <f t="shared" si="12"/>
        <v>481.87414528000011</v>
      </c>
      <c r="R26" s="50"/>
      <c r="S26" s="50"/>
    </row>
    <row r="27" spans="1:19" ht="13.5" customHeight="1" x14ac:dyDescent="0.2">
      <c r="A27" s="125" t="str">
        <f>IF(D27=0,"",1+MAX(A$12:A26))</f>
        <v/>
      </c>
      <c r="B27" s="138"/>
      <c r="C27" s="76" t="s">
        <v>64</v>
      </c>
      <c r="D27" s="27"/>
      <c r="E27" s="27"/>
      <c r="F27" s="83"/>
      <c r="G27" s="84"/>
      <c r="H27" s="84"/>
      <c r="I27" s="85"/>
      <c r="J27" s="84"/>
      <c r="K27" s="85"/>
      <c r="L27" s="85"/>
      <c r="M27" s="85"/>
      <c r="N27" s="85"/>
      <c r="O27" s="85"/>
      <c r="P27" s="85"/>
      <c r="R27" s="50"/>
      <c r="S27" s="50"/>
    </row>
    <row r="28" spans="1:19" ht="71.25" x14ac:dyDescent="0.2">
      <c r="A28" s="125">
        <f>IF(D28=0,"",1+MAX(A$12:A27))</f>
        <v>12</v>
      </c>
      <c r="B28" s="138"/>
      <c r="C28" s="52" t="s">
        <v>65</v>
      </c>
      <c r="D28" s="27">
        <v>463.56</v>
      </c>
      <c r="E28" s="27" t="s">
        <v>56</v>
      </c>
      <c r="F28" s="83">
        <v>0.1</v>
      </c>
      <c r="G28" s="84">
        <f t="shared" ref="G28:G39" si="13">(F28*D28)+D28</f>
        <v>509.916</v>
      </c>
      <c r="H28" s="84">
        <v>0.04</v>
      </c>
      <c r="I28" s="85">
        <v>42.88</v>
      </c>
      <c r="J28" s="84">
        <f t="shared" ref="J28:J39" si="14">H28*G28</f>
        <v>20.396640000000001</v>
      </c>
      <c r="K28" s="85">
        <f t="shared" ref="K28:K39" si="15">I28*J28</f>
        <v>874.60792320000007</v>
      </c>
      <c r="L28" s="85">
        <v>3.29</v>
      </c>
      <c r="M28" s="85">
        <f t="shared" ref="M28:M39" si="16">L28*G28</f>
        <v>1677.62364</v>
      </c>
      <c r="N28" s="85">
        <v>0</v>
      </c>
      <c r="O28" s="85">
        <f t="shared" ref="O28:O39" si="17">N28*G28</f>
        <v>0</v>
      </c>
      <c r="P28" s="85">
        <f t="shared" ref="P28:P39" si="18">IF(D28="","",(K28+M28+O28))</f>
        <v>2552.2315632</v>
      </c>
      <c r="R28" s="50"/>
      <c r="S28" s="50"/>
    </row>
    <row r="29" spans="1:19" ht="57" x14ac:dyDescent="0.2">
      <c r="A29" s="125">
        <f>IF(D29=0,"",1+MAX(A$12:A28))</f>
        <v>13</v>
      </c>
      <c r="B29" s="138"/>
      <c r="C29" s="52" t="s">
        <v>66</v>
      </c>
      <c r="D29" s="27">
        <v>161.49</v>
      </c>
      <c r="E29" s="27" t="s">
        <v>56</v>
      </c>
      <c r="F29" s="83">
        <v>0.1</v>
      </c>
      <c r="G29" s="84">
        <f t="shared" si="13"/>
        <v>177.63900000000001</v>
      </c>
      <c r="H29" s="84">
        <v>6.5000000000000002E-2</v>
      </c>
      <c r="I29" s="85">
        <v>42.88</v>
      </c>
      <c r="J29" s="84">
        <f t="shared" si="14"/>
        <v>11.546535</v>
      </c>
      <c r="K29" s="85">
        <f t="shared" si="15"/>
        <v>495.11542080000004</v>
      </c>
      <c r="L29" s="85">
        <v>6.737562189054727</v>
      </c>
      <c r="M29" s="85">
        <f t="shared" si="16"/>
        <v>1196.8538097014928</v>
      </c>
      <c r="N29" s="85">
        <v>0</v>
      </c>
      <c r="O29" s="85">
        <f t="shared" si="17"/>
        <v>0</v>
      </c>
      <c r="P29" s="85">
        <f t="shared" si="18"/>
        <v>1691.9692305014928</v>
      </c>
      <c r="R29" s="50"/>
      <c r="S29" s="50"/>
    </row>
    <row r="30" spans="1:19" ht="85.5" x14ac:dyDescent="0.2">
      <c r="A30" s="125">
        <f>IF(D30=0,"",1+MAX(A$12:A29))</f>
        <v>14</v>
      </c>
      <c r="B30" s="138"/>
      <c r="C30" s="52" t="s">
        <v>67</v>
      </c>
      <c r="D30" s="27">
        <v>30.73</v>
      </c>
      <c r="E30" s="27" t="s">
        <v>56</v>
      </c>
      <c r="F30" s="83">
        <v>0.1</v>
      </c>
      <c r="G30" s="84">
        <f t="shared" si="13"/>
        <v>33.802999999999997</v>
      </c>
      <c r="H30" s="84">
        <v>3.2000000000000001E-2</v>
      </c>
      <c r="I30" s="85">
        <v>42.88</v>
      </c>
      <c r="J30" s="84">
        <f t="shared" si="14"/>
        <v>1.081696</v>
      </c>
      <c r="K30" s="85">
        <f t="shared" si="15"/>
        <v>46.383124479999999</v>
      </c>
      <c r="L30" s="85">
        <v>1.85</v>
      </c>
      <c r="M30" s="85">
        <f t="shared" si="16"/>
        <v>62.535550000000001</v>
      </c>
      <c r="N30" s="85">
        <v>0</v>
      </c>
      <c r="O30" s="85">
        <f t="shared" si="17"/>
        <v>0</v>
      </c>
      <c r="P30" s="85">
        <f t="shared" si="18"/>
        <v>108.91867447999999</v>
      </c>
      <c r="R30" s="50"/>
      <c r="S30" s="50"/>
    </row>
    <row r="31" spans="1:19" ht="57" x14ac:dyDescent="0.2">
      <c r="A31" s="125">
        <f>IF(D31=0,"",1+MAX(A$12:A30))</f>
        <v>15</v>
      </c>
      <c r="B31" s="138"/>
      <c r="C31" s="52" t="s">
        <v>68</v>
      </c>
      <c r="D31" s="27">
        <v>12.29</v>
      </c>
      <c r="E31" s="27" t="s">
        <v>56</v>
      </c>
      <c r="F31" s="83">
        <v>0.1</v>
      </c>
      <c r="G31" s="84">
        <f t="shared" si="13"/>
        <v>13.518999999999998</v>
      </c>
      <c r="H31" s="84">
        <v>4.8000000000000001E-2</v>
      </c>
      <c r="I31" s="85">
        <v>42.88</v>
      </c>
      <c r="J31" s="84">
        <f t="shared" si="14"/>
        <v>0.64891199999999993</v>
      </c>
      <c r="K31" s="85">
        <f t="shared" si="15"/>
        <v>27.82534656</v>
      </c>
      <c r="L31" s="85">
        <v>3.3849999999999998</v>
      </c>
      <c r="M31" s="85">
        <f t="shared" si="16"/>
        <v>45.761814999999991</v>
      </c>
      <c r="N31" s="85">
        <v>0</v>
      </c>
      <c r="O31" s="85">
        <f t="shared" si="17"/>
        <v>0</v>
      </c>
      <c r="P31" s="85">
        <f t="shared" si="18"/>
        <v>73.587161559999998</v>
      </c>
      <c r="R31" s="50"/>
      <c r="S31" s="50"/>
    </row>
    <row r="32" spans="1:19" ht="28.5" x14ac:dyDescent="0.2">
      <c r="A32" s="125">
        <f>IF(D32=0,"",1+MAX(A$12:A31))</f>
        <v>16</v>
      </c>
      <c r="B32" s="138"/>
      <c r="C32" s="52" t="s">
        <v>69</v>
      </c>
      <c r="D32" s="27">
        <v>118.52</v>
      </c>
      <c r="E32" s="27" t="s">
        <v>56</v>
      </c>
      <c r="F32" s="83">
        <v>0.1</v>
      </c>
      <c r="G32" s="84">
        <f t="shared" si="13"/>
        <v>130.37199999999999</v>
      </c>
      <c r="H32" s="84">
        <v>5.1999999999999998E-2</v>
      </c>
      <c r="I32" s="85">
        <v>42.88</v>
      </c>
      <c r="J32" s="84">
        <f t="shared" si="14"/>
        <v>6.7793439999999991</v>
      </c>
      <c r="K32" s="85">
        <f t="shared" si="15"/>
        <v>290.69827071999998</v>
      </c>
      <c r="L32" s="85">
        <v>3.49</v>
      </c>
      <c r="M32" s="85">
        <f t="shared" si="16"/>
        <v>454.99827999999997</v>
      </c>
      <c r="N32" s="85">
        <v>0</v>
      </c>
      <c r="O32" s="85">
        <f t="shared" si="17"/>
        <v>0</v>
      </c>
      <c r="P32" s="85">
        <f t="shared" si="18"/>
        <v>745.69655072</v>
      </c>
      <c r="R32" s="50"/>
      <c r="S32" s="50"/>
    </row>
    <row r="33" spans="1:19" ht="28.5" x14ac:dyDescent="0.2">
      <c r="A33" s="125">
        <f>IF(D33=0,"",1+MAX(A$12:A32))</f>
        <v>17</v>
      </c>
      <c r="B33" s="138"/>
      <c r="C33" s="52" t="s">
        <v>70</v>
      </c>
      <c r="D33" s="27">
        <v>171.38</v>
      </c>
      <c r="E33" s="27" t="s">
        <v>56</v>
      </c>
      <c r="F33" s="83">
        <v>0.1</v>
      </c>
      <c r="G33" s="84">
        <f t="shared" si="13"/>
        <v>188.518</v>
      </c>
      <c r="H33" s="84">
        <v>5.1999999999999998E-2</v>
      </c>
      <c r="I33" s="85">
        <v>42.88</v>
      </c>
      <c r="J33" s="84">
        <f t="shared" si="14"/>
        <v>9.802935999999999</v>
      </c>
      <c r="K33" s="85">
        <f t="shared" si="15"/>
        <v>420.34989567999997</v>
      </c>
      <c r="L33" s="85">
        <v>3.49</v>
      </c>
      <c r="M33" s="85">
        <f t="shared" si="16"/>
        <v>657.92782</v>
      </c>
      <c r="N33" s="85">
        <v>0</v>
      </c>
      <c r="O33" s="85">
        <f t="shared" si="17"/>
        <v>0</v>
      </c>
      <c r="P33" s="85">
        <f t="shared" si="18"/>
        <v>1078.27771568</v>
      </c>
      <c r="R33" s="50"/>
      <c r="S33" s="50"/>
    </row>
    <row r="34" spans="1:19" ht="57" x14ac:dyDescent="0.2">
      <c r="A34" s="125">
        <f>IF(D34=0,"",1+MAX(A$12:A33))</f>
        <v>18</v>
      </c>
      <c r="B34" s="138"/>
      <c r="C34" s="52" t="s">
        <v>71</v>
      </c>
      <c r="D34" s="27">
        <v>73.87</v>
      </c>
      <c r="E34" s="27" t="s">
        <v>56</v>
      </c>
      <c r="F34" s="83">
        <v>0.1</v>
      </c>
      <c r="G34" s="84">
        <f t="shared" si="13"/>
        <v>81.257000000000005</v>
      </c>
      <c r="H34" s="84">
        <v>3.5999999999999997E-2</v>
      </c>
      <c r="I34" s="85">
        <v>42.88</v>
      </c>
      <c r="J34" s="84">
        <f t="shared" si="14"/>
        <v>2.925252</v>
      </c>
      <c r="K34" s="85">
        <f t="shared" si="15"/>
        <v>125.43480576</v>
      </c>
      <c r="L34" s="85">
        <v>1.57975</v>
      </c>
      <c r="M34" s="85">
        <f t="shared" si="16"/>
        <v>128.36574575</v>
      </c>
      <c r="N34" s="85">
        <v>0</v>
      </c>
      <c r="O34" s="85">
        <f t="shared" si="17"/>
        <v>0</v>
      </c>
      <c r="P34" s="85">
        <f t="shared" si="18"/>
        <v>253.80055150999999</v>
      </c>
      <c r="R34" s="50"/>
      <c r="S34" s="50"/>
    </row>
    <row r="35" spans="1:19" x14ac:dyDescent="0.2">
      <c r="A35" s="125">
        <f>IF(D35=0,"",1+MAX(A$12:A34))</f>
        <v>19</v>
      </c>
      <c r="B35" s="138"/>
      <c r="C35" s="52" t="s">
        <v>72</v>
      </c>
      <c r="D35" s="27">
        <v>14.14</v>
      </c>
      <c r="E35" s="27" t="s">
        <v>56</v>
      </c>
      <c r="F35" s="83">
        <v>0.1</v>
      </c>
      <c r="G35" s="84">
        <f t="shared" si="13"/>
        <v>15.554</v>
      </c>
      <c r="H35" s="84">
        <v>4.4999999999999998E-2</v>
      </c>
      <c r="I35" s="85">
        <v>42.88</v>
      </c>
      <c r="J35" s="84">
        <f t="shared" si="14"/>
        <v>0.69992999999999994</v>
      </c>
      <c r="K35" s="85">
        <f t="shared" si="15"/>
        <v>30.012998400000001</v>
      </c>
      <c r="L35" s="85">
        <v>2.2056249999999999</v>
      </c>
      <c r="M35" s="85">
        <f t="shared" si="16"/>
        <v>34.306291250000001</v>
      </c>
      <c r="N35" s="85">
        <v>0</v>
      </c>
      <c r="O35" s="85">
        <f t="shared" si="17"/>
        <v>0</v>
      </c>
      <c r="P35" s="85">
        <f t="shared" si="18"/>
        <v>64.319289650000002</v>
      </c>
      <c r="R35" s="50"/>
      <c r="S35" s="50"/>
    </row>
    <row r="36" spans="1:19" ht="28.5" x14ac:dyDescent="0.2">
      <c r="A36" s="125">
        <f>IF(D36=0,"",1+MAX(A$12:A35))</f>
        <v>20</v>
      </c>
      <c r="B36" s="138"/>
      <c r="C36" s="52" t="s">
        <v>73</v>
      </c>
      <c r="D36" s="27">
        <v>182.67</v>
      </c>
      <c r="E36" s="27" t="s">
        <v>56</v>
      </c>
      <c r="F36" s="83">
        <v>0.1</v>
      </c>
      <c r="G36" s="84">
        <f t="shared" si="13"/>
        <v>200.93699999999998</v>
      </c>
      <c r="H36" s="84">
        <v>3.7999999999999999E-2</v>
      </c>
      <c r="I36" s="85">
        <v>42.88</v>
      </c>
      <c r="J36" s="84">
        <f t="shared" si="14"/>
        <v>7.6356059999999992</v>
      </c>
      <c r="K36" s="85">
        <f t="shared" si="15"/>
        <v>327.41478527999999</v>
      </c>
      <c r="L36" s="85">
        <v>1.7666666666666666</v>
      </c>
      <c r="M36" s="85">
        <f t="shared" si="16"/>
        <v>354.98869999999994</v>
      </c>
      <c r="N36" s="85">
        <v>0</v>
      </c>
      <c r="O36" s="85">
        <f t="shared" si="17"/>
        <v>0</v>
      </c>
      <c r="P36" s="85">
        <f t="shared" si="18"/>
        <v>682.40348527999993</v>
      </c>
      <c r="R36" s="50"/>
      <c r="S36" s="50"/>
    </row>
    <row r="37" spans="1:19" x14ac:dyDescent="0.2">
      <c r="A37" s="125">
        <f>IF(D37=0,"",1+MAX(A$12:A36))</f>
        <v>21</v>
      </c>
      <c r="B37" s="138"/>
      <c r="C37" s="52" t="s">
        <v>74</v>
      </c>
      <c r="D37" s="27">
        <v>34.42</v>
      </c>
      <c r="E37" s="27" t="s">
        <v>56</v>
      </c>
      <c r="F37" s="83">
        <v>0.1</v>
      </c>
      <c r="G37" s="84">
        <f t="shared" si="13"/>
        <v>37.862000000000002</v>
      </c>
      <c r="H37" s="84">
        <v>7.5999999999999998E-2</v>
      </c>
      <c r="I37" s="85">
        <v>42.88</v>
      </c>
      <c r="J37" s="84">
        <f t="shared" si="14"/>
        <v>2.8775120000000003</v>
      </c>
      <c r="K37" s="85">
        <f t="shared" si="15"/>
        <v>123.38771456000002</v>
      </c>
      <c r="L37" s="85">
        <v>4.0920000000000005</v>
      </c>
      <c r="M37" s="85">
        <f t="shared" si="16"/>
        <v>154.93130400000004</v>
      </c>
      <c r="N37" s="85">
        <v>0</v>
      </c>
      <c r="O37" s="85">
        <f t="shared" si="17"/>
        <v>0</v>
      </c>
      <c r="P37" s="85">
        <f t="shared" si="18"/>
        <v>278.31901856000007</v>
      </c>
      <c r="R37" s="50"/>
      <c r="S37" s="50"/>
    </row>
    <row r="38" spans="1:19" x14ac:dyDescent="0.2">
      <c r="A38" s="125">
        <f>IF(D38=0,"",1+MAX(A$12:A37))</f>
        <v>22</v>
      </c>
      <c r="B38" s="138"/>
      <c r="C38" s="52" t="s">
        <v>75</v>
      </c>
      <c r="D38" s="27">
        <v>34.42</v>
      </c>
      <c r="E38" s="27" t="s">
        <v>56</v>
      </c>
      <c r="F38" s="83">
        <v>0.1</v>
      </c>
      <c r="G38" s="84">
        <f t="shared" si="13"/>
        <v>37.862000000000002</v>
      </c>
      <c r="H38" s="84">
        <v>6.7000000000000004E-2</v>
      </c>
      <c r="I38" s="85">
        <v>42.88</v>
      </c>
      <c r="J38" s="84">
        <f t="shared" si="14"/>
        <v>2.5367540000000002</v>
      </c>
      <c r="K38" s="85">
        <f t="shared" si="15"/>
        <v>108.77601152000001</v>
      </c>
      <c r="L38" s="85">
        <v>3.890625</v>
      </c>
      <c r="M38" s="85">
        <f t="shared" si="16"/>
        <v>147.30684375000001</v>
      </c>
      <c r="N38" s="85">
        <v>0</v>
      </c>
      <c r="O38" s="85">
        <f t="shared" si="17"/>
        <v>0</v>
      </c>
      <c r="P38" s="85">
        <f t="shared" si="18"/>
        <v>256.08285527000004</v>
      </c>
      <c r="R38" s="50"/>
      <c r="S38" s="50"/>
    </row>
    <row r="39" spans="1:19" x14ac:dyDescent="0.2">
      <c r="A39" s="125">
        <f>IF(D39=0,"",1+MAX(A$12:A38))</f>
        <v>23</v>
      </c>
      <c r="B39" s="142"/>
      <c r="C39" s="52" t="s">
        <v>76</v>
      </c>
      <c r="D39" s="27">
        <v>17.95</v>
      </c>
      <c r="E39" s="27" t="s">
        <v>56</v>
      </c>
      <c r="F39" s="83">
        <v>0.1</v>
      </c>
      <c r="G39" s="84">
        <f t="shared" si="13"/>
        <v>19.744999999999997</v>
      </c>
      <c r="H39" s="84">
        <v>0.17799999999999999</v>
      </c>
      <c r="I39" s="85">
        <v>42.88</v>
      </c>
      <c r="J39" s="84">
        <f t="shared" si="14"/>
        <v>3.5146099999999993</v>
      </c>
      <c r="K39" s="85">
        <f t="shared" si="15"/>
        <v>150.70647679999999</v>
      </c>
      <c r="L39" s="85">
        <v>18.46</v>
      </c>
      <c r="M39" s="85">
        <f t="shared" si="16"/>
        <v>364.49269999999996</v>
      </c>
      <c r="N39" s="85">
        <v>0</v>
      </c>
      <c r="O39" s="85">
        <f t="shared" si="17"/>
        <v>0</v>
      </c>
      <c r="P39" s="85">
        <f t="shared" si="18"/>
        <v>515.19917679999992</v>
      </c>
      <c r="R39" s="50"/>
      <c r="S39" s="50"/>
    </row>
    <row r="40" spans="1:19" ht="13.5" customHeight="1" x14ac:dyDescent="0.2">
      <c r="A40" s="125" t="str">
        <f>IF(D40=0,"",1+MAX(A$12:A39))</f>
        <v/>
      </c>
      <c r="B40" s="131"/>
      <c r="C40" s="76" t="s">
        <v>79</v>
      </c>
      <c r="D40" s="27"/>
      <c r="E40" s="27"/>
      <c r="F40" s="83"/>
      <c r="G40" s="84"/>
      <c r="H40" s="84"/>
      <c r="I40" s="85"/>
      <c r="J40" s="84"/>
      <c r="K40" s="85"/>
      <c r="L40" s="85"/>
      <c r="M40" s="85"/>
      <c r="N40" s="85"/>
      <c r="O40" s="85"/>
      <c r="P40" s="85"/>
      <c r="R40" s="50"/>
      <c r="S40" s="50"/>
    </row>
    <row r="41" spans="1:19" ht="13.5" customHeight="1" x14ac:dyDescent="0.2">
      <c r="A41" s="125">
        <f>IF(D41=0,"",1+MAX(A$12:A40))</f>
        <v>24</v>
      </c>
      <c r="B41" s="138"/>
      <c r="C41" s="126" t="s">
        <v>80</v>
      </c>
      <c r="D41" s="127">
        <v>32.840000000000003</v>
      </c>
      <c r="E41" s="127" t="s">
        <v>56</v>
      </c>
      <c r="F41" s="83"/>
      <c r="G41" s="84"/>
      <c r="H41" s="84"/>
      <c r="I41" s="85"/>
      <c r="J41" s="84"/>
      <c r="K41" s="85"/>
      <c r="L41" s="85"/>
      <c r="M41" s="85"/>
      <c r="N41" s="85"/>
      <c r="O41" s="85"/>
      <c r="P41" s="85"/>
      <c r="R41" s="50"/>
      <c r="S41" s="50"/>
    </row>
    <row r="42" spans="1:19" ht="13.5" customHeight="1" x14ac:dyDescent="0.2">
      <c r="A42" s="125">
        <f>IF(D42=0,"",1+MAX(A$12:A41))</f>
        <v>25</v>
      </c>
      <c r="B42" s="138"/>
      <c r="C42" s="52" t="s">
        <v>81</v>
      </c>
      <c r="D42" s="27">
        <f>D41/2*11</f>
        <v>180.62</v>
      </c>
      <c r="E42" s="27" t="s">
        <v>56</v>
      </c>
      <c r="F42" s="83">
        <v>0.1</v>
      </c>
      <c r="G42" s="84">
        <f t="shared" ref="G42:G48" si="19">(F42*D42)+D42</f>
        <v>198.68200000000002</v>
      </c>
      <c r="H42" s="84">
        <v>3.5999999999999997E-2</v>
      </c>
      <c r="I42" s="85">
        <v>42.88</v>
      </c>
      <c r="J42" s="84">
        <f t="shared" ref="J42:J48" si="20">H42*G42</f>
        <v>7.152552</v>
      </c>
      <c r="K42" s="85">
        <f t="shared" ref="K42:K48" si="21">I42*J42</f>
        <v>306.70142976</v>
      </c>
      <c r="L42" s="85">
        <v>1.34</v>
      </c>
      <c r="M42" s="85">
        <f t="shared" ref="M42:M48" si="22">L42*G42</f>
        <v>266.23388000000006</v>
      </c>
      <c r="N42" s="85">
        <v>0</v>
      </c>
      <c r="O42" s="85">
        <f t="shared" ref="O42:O48" si="23">N42*G42</f>
        <v>0</v>
      </c>
      <c r="P42" s="85">
        <f t="shared" ref="P42:P48" si="24">IF(D42="","",(K42+M42+O42))</f>
        <v>572.93530976000011</v>
      </c>
      <c r="R42" s="50"/>
      <c r="S42" s="50"/>
    </row>
    <row r="43" spans="1:19" ht="13.5" customHeight="1" x14ac:dyDescent="0.2">
      <c r="A43" s="125">
        <f>IF(D43=0,"",1+MAX(A$12:A42))</f>
        <v>26</v>
      </c>
      <c r="B43" s="138"/>
      <c r="C43" s="52" t="s">
        <v>82</v>
      </c>
      <c r="D43" s="27">
        <f>D41*11</f>
        <v>361.24</v>
      </c>
      <c r="E43" s="27" t="s">
        <v>52</v>
      </c>
      <c r="F43" s="83">
        <v>0.1</v>
      </c>
      <c r="G43" s="84">
        <f t="shared" si="19"/>
        <v>397.36400000000003</v>
      </c>
      <c r="H43" s="84"/>
      <c r="I43" s="85"/>
      <c r="J43" s="84"/>
      <c r="K43" s="85"/>
      <c r="L43" s="85"/>
      <c r="M43" s="85"/>
      <c r="N43" s="85"/>
      <c r="O43" s="85"/>
      <c r="P43" s="85"/>
      <c r="R43" s="50"/>
      <c r="S43" s="50"/>
    </row>
    <row r="44" spans="1:19" ht="13.5" customHeight="1" x14ac:dyDescent="0.2">
      <c r="A44" s="125">
        <f>IF(D44=0,"",1+MAX(A$12:A43))</f>
        <v>27</v>
      </c>
      <c r="B44" s="138"/>
      <c r="C44" s="129" t="s">
        <v>83</v>
      </c>
      <c r="D44" s="27">
        <f>ROUNDUP(D43/32,0)</f>
        <v>12</v>
      </c>
      <c r="E44" s="27" t="s">
        <v>84</v>
      </c>
      <c r="F44" s="83">
        <v>0</v>
      </c>
      <c r="G44" s="84">
        <f t="shared" si="19"/>
        <v>12</v>
      </c>
      <c r="H44" s="84">
        <v>0.48</v>
      </c>
      <c r="I44" s="85">
        <v>42.88</v>
      </c>
      <c r="J44" s="84">
        <f t="shared" si="20"/>
        <v>5.76</v>
      </c>
      <c r="K44" s="85">
        <f t="shared" si="21"/>
        <v>246.9888</v>
      </c>
      <c r="L44" s="85">
        <v>17.86</v>
      </c>
      <c r="M44" s="85">
        <f t="shared" si="22"/>
        <v>214.32</v>
      </c>
      <c r="N44" s="85">
        <v>0</v>
      </c>
      <c r="O44" s="85">
        <f t="shared" si="23"/>
        <v>0</v>
      </c>
      <c r="P44" s="85">
        <f t="shared" si="24"/>
        <v>461.30880000000002</v>
      </c>
      <c r="R44" s="50"/>
      <c r="S44" s="50"/>
    </row>
    <row r="45" spans="1:19" ht="13.5" customHeight="1" x14ac:dyDescent="0.2">
      <c r="A45" s="125">
        <f>IF(D45=0,"",1+MAX(A$12:A44))</f>
        <v>28</v>
      </c>
      <c r="B45" s="138"/>
      <c r="C45" s="129" t="s">
        <v>85</v>
      </c>
      <c r="D45" s="27">
        <f>ROUNDUP(D44*24/500,0)</f>
        <v>1</v>
      </c>
      <c r="E45" s="27" t="s">
        <v>86</v>
      </c>
      <c r="F45" s="83">
        <v>0</v>
      </c>
      <c r="G45" s="84">
        <f t="shared" si="19"/>
        <v>1</v>
      </c>
      <c r="H45" s="84">
        <v>5</v>
      </c>
      <c r="I45" s="85">
        <v>42.88</v>
      </c>
      <c r="J45" s="84">
        <f t="shared" si="20"/>
        <v>5</v>
      </c>
      <c r="K45" s="85">
        <f t="shared" si="21"/>
        <v>214.4</v>
      </c>
      <c r="L45" s="85">
        <v>16.75</v>
      </c>
      <c r="M45" s="85">
        <f t="shared" si="22"/>
        <v>16.75</v>
      </c>
      <c r="N45" s="85">
        <v>0</v>
      </c>
      <c r="O45" s="85">
        <f t="shared" si="23"/>
        <v>0</v>
      </c>
      <c r="P45" s="85">
        <f t="shared" si="24"/>
        <v>231.15</v>
      </c>
      <c r="R45" s="50"/>
      <c r="S45" s="50"/>
    </row>
    <row r="46" spans="1:19" ht="13.5" customHeight="1" x14ac:dyDescent="0.2">
      <c r="A46" s="125">
        <f>IF(D46=0,"",1+MAX(A$12:A45))</f>
        <v>29</v>
      </c>
      <c r="B46" s="138"/>
      <c r="C46" s="129" t="s">
        <v>87</v>
      </c>
      <c r="D46" s="27">
        <f>ROUNDUP(D43*0.053,0)</f>
        <v>20</v>
      </c>
      <c r="E46" s="27" t="s">
        <v>88</v>
      </c>
      <c r="F46" s="83">
        <v>0.1</v>
      </c>
      <c r="G46" s="84">
        <f t="shared" si="19"/>
        <v>22</v>
      </c>
      <c r="H46" s="84">
        <v>0.22</v>
      </c>
      <c r="I46" s="85">
        <v>42.88</v>
      </c>
      <c r="J46" s="84">
        <f t="shared" si="20"/>
        <v>4.84</v>
      </c>
      <c r="K46" s="85">
        <f t="shared" si="21"/>
        <v>207.53919999999999</v>
      </c>
      <c r="L46" s="85">
        <v>0.5</v>
      </c>
      <c r="M46" s="85">
        <f t="shared" si="22"/>
        <v>11</v>
      </c>
      <c r="N46" s="85">
        <v>0</v>
      </c>
      <c r="O46" s="85">
        <f t="shared" si="23"/>
        <v>0</v>
      </c>
      <c r="P46" s="85">
        <f t="shared" si="24"/>
        <v>218.53919999999999</v>
      </c>
      <c r="R46" s="50"/>
      <c r="S46" s="50"/>
    </row>
    <row r="47" spans="1:19" ht="13.5" customHeight="1" x14ac:dyDescent="0.2">
      <c r="A47" s="125">
        <f>IF(D47=0,"",1+MAX(A$12:A46))</f>
        <v>30</v>
      </c>
      <c r="B47" s="138"/>
      <c r="C47" s="129" t="s">
        <v>89</v>
      </c>
      <c r="D47" s="27">
        <f>ROUNDUP(D43*1.33,0)</f>
        <v>481</v>
      </c>
      <c r="E47" s="27" t="s">
        <v>55</v>
      </c>
      <c r="F47" s="83">
        <v>0</v>
      </c>
      <c r="G47" s="84">
        <f t="shared" si="19"/>
        <v>481</v>
      </c>
      <c r="H47" s="84">
        <v>2E-3</v>
      </c>
      <c r="I47" s="85">
        <v>42.88</v>
      </c>
      <c r="J47" s="84">
        <f t="shared" si="20"/>
        <v>0.96199999999999997</v>
      </c>
      <c r="K47" s="85">
        <f t="shared" si="21"/>
        <v>41.25056</v>
      </c>
      <c r="L47" s="85">
        <v>0.06</v>
      </c>
      <c r="M47" s="85">
        <f t="shared" si="22"/>
        <v>28.86</v>
      </c>
      <c r="N47" s="85">
        <v>0</v>
      </c>
      <c r="O47" s="85">
        <f t="shared" si="23"/>
        <v>0</v>
      </c>
      <c r="P47" s="85">
        <f t="shared" si="24"/>
        <v>70.110559999999992</v>
      </c>
      <c r="R47" s="50"/>
      <c r="S47" s="50"/>
    </row>
    <row r="48" spans="1:19" ht="13.5" customHeight="1" x14ac:dyDescent="0.2">
      <c r="A48" s="125">
        <f>IF(D48=0,"",1+MAX(A$12:A47))</f>
        <v>31</v>
      </c>
      <c r="B48" s="138"/>
      <c r="C48" s="52" t="s">
        <v>90</v>
      </c>
      <c r="D48" s="27">
        <f>D41*2</f>
        <v>65.680000000000007</v>
      </c>
      <c r="E48" s="27" t="s">
        <v>56</v>
      </c>
      <c r="F48" s="83">
        <v>0.1</v>
      </c>
      <c r="G48" s="84">
        <f t="shared" si="19"/>
        <v>72.248000000000005</v>
      </c>
      <c r="H48" s="84">
        <v>2.5000000000000001E-2</v>
      </c>
      <c r="I48" s="85">
        <v>42.88</v>
      </c>
      <c r="J48" s="84">
        <f t="shared" si="20"/>
        <v>1.8062000000000002</v>
      </c>
      <c r="K48" s="85">
        <f t="shared" si="21"/>
        <v>77.449856000000011</v>
      </c>
      <c r="L48" s="85">
        <v>0.5</v>
      </c>
      <c r="M48" s="85">
        <f t="shared" si="22"/>
        <v>36.124000000000002</v>
      </c>
      <c r="N48" s="85">
        <v>0</v>
      </c>
      <c r="O48" s="85">
        <f t="shared" si="23"/>
        <v>0</v>
      </c>
      <c r="P48" s="85">
        <f t="shared" si="24"/>
        <v>113.57385600000001</v>
      </c>
      <c r="R48" s="50"/>
      <c r="S48" s="50"/>
    </row>
    <row r="49" spans="1:19" ht="13.5" customHeight="1" x14ac:dyDescent="0.2">
      <c r="A49" s="125" t="str">
        <f>IF(D49=0,"",1+MAX(A$12:A48))</f>
        <v/>
      </c>
      <c r="B49" s="138"/>
      <c r="C49" s="52"/>
      <c r="D49" s="27"/>
      <c r="E49" s="27"/>
      <c r="F49" s="83"/>
      <c r="G49" s="84"/>
      <c r="H49" s="84"/>
      <c r="I49" s="85"/>
      <c r="J49" s="84"/>
      <c r="K49" s="85"/>
      <c r="L49" s="85"/>
      <c r="M49" s="85"/>
      <c r="N49" s="85"/>
      <c r="O49" s="85"/>
      <c r="P49" s="85"/>
      <c r="R49" s="50"/>
      <c r="S49" s="50"/>
    </row>
    <row r="50" spans="1:19" ht="13.5" customHeight="1" x14ac:dyDescent="0.2">
      <c r="A50" s="125">
        <f>IF(D50=0,"",1+MAX(A$12:A49))</f>
        <v>32</v>
      </c>
      <c r="B50" s="138"/>
      <c r="C50" s="126" t="s">
        <v>91</v>
      </c>
      <c r="D50" s="127">
        <v>100.55</v>
      </c>
      <c r="E50" s="127" t="s">
        <v>56</v>
      </c>
      <c r="F50" s="83"/>
      <c r="G50" s="84"/>
      <c r="H50" s="84"/>
      <c r="I50" s="85"/>
      <c r="J50" s="84"/>
      <c r="K50" s="85"/>
      <c r="L50" s="85"/>
      <c r="M50" s="85"/>
      <c r="N50" s="85"/>
      <c r="O50" s="85"/>
      <c r="P50" s="85"/>
      <c r="R50" s="50"/>
      <c r="S50" s="50"/>
    </row>
    <row r="51" spans="1:19" ht="13.5" customHeight="1" x14ac:dyDescent="0.2">
      <c r="A51" s="125">
        <f>IF(D51=0,"",1+MAX(A$12:A50))</f>
        <v>33</v>
      </c>
      <c r="B51" s="138"/>
      <c r="C51" s="52" t="s">
        <v>81</v>
      </c>
      <c r="D51" s="27">
        <f>D50/2*20</f>
        <v>1005.5</v>
      </c>
      <c r="E51" s="27" t="s">
        <v>56</v>
      </c>
      <c r="F51" s="83">
        <v>0.1</v>
      </c>
      <c r="G51" s="84">
        <f t="shared" ref="G51:G57" si="25">(F51*D51)+D51</f>
        <v>1106.05</v>
      </c>
      <c r="H51" s="84">
        <v>3.5999999999999997E-2</v>
      </c>
      <c r="I51" s="85">
        <v>42.88</v>
      </c>
      <c r="J51" s="84">
        <f t="shared" ref="J51" si="26">H51*G51</f>
        <v>39.817799999999998</v>
      </c>
      <c r="K51" s="85">
        <f t="shared" ref="K51" si="27">I51*J51</f>
        <v>1707.387264</v>
      </c>
      <c r="L51" s="85">
        <v>1.34</v>
      </c>
      <c r="M51" s="85">
        <f t="shared" ref="M51" si="28">L51*G51</f>
        <v>1482.107</v>
      </c>
      <c r="N51" s="85">
        <v>0</v>
      </c>
      <c r="O51" s="85">
        <f t="shared" ref="O51" si="29">N51*G51</f>
        <v>0</v>
      </c>
      <c r="P51" s="85">
        <f t="shared" ref="P51" si="30">IF(D51="","",(K51+M51+O51))</f>
        <v>3189.4942639999999</v>
      </c>
      <c r="R51" s="50"/>
      <c r="S51" s="50"/>
    </row>
    <row r="52" spans="1:19" ht="13.5" customHeight="1" x14ac:dyDescent="0.2">
      <c r="A52" s="125">
        <f>IF(D52=0,"",1+MAX(A$12:A51))</f>
        <v>34</v>
      </c>
      <c r="B52" s="138"/>
      <c r="C52" s="52" t="s">
        <v>82</v>
      </c>
      <c r="D52" s="27">
        <f>D50*20</f>
        <v>2011</v>
      </c>
      <c r="E52" s="27" t="s">
        <v>52</v>
      </c>
      <c r="F52" s="83">
        <v>0.1</v>
      </c>
      <c r="G52" s="84">
        <f t="shared" si="25"/>
        <v>2212.1</v>
      </c>
      <c r="H52" s="84"/>
      <c r="I52" s="85"/>
      <c r="J52" s="84"/>
      <c r="K52" s="85"/>
      <c r="L52" s="85"/>
      <c r="M52" s="85"/>
      <c r="N52" s="85"/>
      <c r="O52" s="85"/>
      <c r="P52" s="85"/>
      <c r="R52" s="50"/>
      <c r="S52" s="50"/>
    </row>
    <row r="53" spans="1:19" ht="13.5" customHeight="1" x14ac:dyDescent="0.2">
      <c r="A53" s="125">
        <f>IF(D53=0,"",1+MAX(A$12:A52))</f>
        <v>35</v>
      </c>
      <c r="B53" s="138"/>
      <c r="C53" s="129" t="s">
        <v>83</v>
      </c>
      <c r="D53" s="27">
        <f>ROUNDUP(D52/32,0)</f>
        <v>63</v>
      </c>
      <c r="E53" s="27" t="s">
        <v>84</v>
      </c>
      <c r="F53" s="83">
        <v>0</v>
      </c>
      <c r="G53" s="84">
        <f t="shared" si="25"/>
        <v>63</v>
      </c>
      <c r="H53" s="84">
        <v>0.48</v>
      </c>
      <c r="I53" s="85">
        <v>42.88</v>
      </c>
      <c r="J53" s="84">
        <f t="shared" ref="J53:J57" si="31">H53*G53</f>
        <v>30.24</v>
      </c>
      <c r="K53" s="85">
        <f t="shared" ref="K53:K57" si="32">I53*J53</f>
        <v>1296.6912</v>
      </c>
      <c r="L53" s="85">
        <v>17.86</v>
      </c>
      <c r="M53" s="85">
        <f t="shared" ref="M53:M57" si="33">L53*G53</f>
        <v>1125.18</v>
      </c>
      <c r="N53" s="85">
        <v>0</v>
      </c>
      <c r="O53" s="85">
        <f t="shared" ref="O53:O57" si="34">N53*G53</f>
        <v>0</v>
      </c>
      <c r="P53" s="85">
        <f t="shared" ref="P53:P57" si="35">IF(D53="","",(K53+M53+O53))</f>
        <v>2421.8712</v>
      </c>
      <c r="R53" s="50"/>
      <c r="S53" s="50"/>
    </row>
    <row r="54" spans="1:19" ht="13.5" customHeight="1" x14ac:dyDescent="0.2">
      <c r="A54" s="125">
        <f>IF(D54=0,"",1+MAX(A$12:A53))</f>
        <v>36</v>
      </c>
      <c r="B54" s="138"/>
      <c r="C54" s="129" t="s">
        <v>85</v>
      </c>
      <c r="D54" s="27">
        <f>ROUNDUP(D53*24/500,0)</f>
        <v>4</v>
      </c>
      <c r="E54" s="27" t="s">
        <v>86</v>
      </c>
      <c r="F54" s="83">
        <v>0</v>
      </c>
      <c r="G54" s="84">
        <f t="shared" si="25"/>
        <v>4</v>
      </c>
      <c r="H54" s="84">
        <v>5</v>
      </c>
      <c r="I54" s="85">
        <v>42.88</v>
      </c>
      <c r="J54" s="84">
        <f t="shared" si="31"/>
        <v>20</v>
      </c>
      <c r="K54" s="85">
        <f t="shared" si="32"/>
        <v>857.6</v>
      </c>
      <c r="L54" s="85">
        <v>16.75</v>
      </c>
      <c r="M54" s="85">
        <f t="shared" si="33"/>
        <v>67</v>
      </c>
      <c r="N54" s="85">
        <v>0</v>
      </c>
      <c r="O54" s="85">
        <f t="shared" si="34"/>
        <v>0</v>
      </c>
      <c r="P54" s="85">
        <f t="shared" si="35"/>
        <v>924.6</v>
      </c>
      <c r="R54" s="50"/>
      <c r="S54" s="50"/>
    </row>
    <row r="55" spans="1:19" ht="13.5" customHeight="1" x14ac:dyDescent="0.2">
      <c r="A55" s="125">
        <f>IF(D55=0,"",1+MAX(A$12:A54))</f>
        <v>37</v>
      </c>
      <c r="B55" s="138"/>
      <c r="C55" s="129" t="s">
        <v>87</v>
      </c>
      <c r="D55" s="27">
        <f>ROUNDUP(D52*0.053,0)</f>
        <v>107</v>
      </c>
      <c r="E55" s="27" t="s">
        <v>88</v>
      </c>
      <c r="F55" s="83">
        <v>0.1</v>
      </c>
      <c r="G55" s="84">
        <f t="shared" si="25"/>
        <v>117.7</v>
      </c>
      <c r="H55" s="84">
        <v>0.22</v>
      </c>
      <c r="I55" s="85">
        <v>42.88</v>
      </c>
      <c r="J55" s="84">
        <f t="shared" si="31"/>
        <v>25.894000000000002</v>
      </c>
      <c r="K55" s="85">
        <f t="shared" si="32"/>
        <v>1110.3347200000001</v>
      </c>
      <c r="L55" s="85">
        <v>0.5</v>
      </c>
      <c r="M55" s="85">
        <f t="shared" si="33"/>
        <v>58.85</v>
      </c>
      <c r="N55" s="85">
        <v>0</v>
      </c>
      <c r="O55" s="85">
        <f t="shared" si="34"/>
        <v>0</v>
      </c>
      <c r="P55" s="85">
        <f t="shared" si="35"/>
        <v>1169.18472</v>
      </c>
      <c r="R55" s="50"/>
      <c r="S55" s="50"/>
    </row>
    <row r="56" spans="1:19" ht="13.5" customHeight="1" x14ac:dyDescent="0.2">
      <c r="A56" s="125">
        <f>IF(D56=0,"",1+MAX(A$12:A55))</f>
        <v>38</v>
      </c>
      <c r="B56" s="138"/>
      <c r="C56" s="129" t="s">
        <v>89</v>
      </c>
      <c r="D56" s="27">
        <f>ROUNDUP(D52*1.33,0)</f>
        <v>2675</v>
      </c>
      <c r="E56" s="27" t="s">
        <v>55</v>
      </c>
      <c r="F56" s="83">
        <v>0</v>
      </c>
      <c r="G56" s="84">
        <f t="shared" si="25"/>
        <v>2675</v>
      </c>
      <c r="H56" s="84">
        <v>2E-3</v>
      </c>
      <c r="I56" s="85">
        <v>42.88</v>
      </c>
      <c r="J56" s="84">
        <f t="shared" si="31"/>
        <v>5.3500000000000005</v>
      </c>
      <c r="K56" s="85">
        <f t="shared" si="32"/>
        <v>229.40800000000004</v>
      </c>
      <c r="L56" s="85">
        <v>0.06</v>
      </c>
      <c r="M56" s="85">
        <f t="shared" si="33"/>
        <v>160.5</v>
      </c>
      <c r="N56" s="85">
        <v>0</v>
      </c>
      <c r="O56" s="85">
        <f t="shared" si="34"/>
        <v>0</v>
      </c>
      <c r="P56" s="85">
        <f t="shared" si="35"/>
        <v>389.90800000000002</v>
      </c>
      <c r="R56" s="50"/>
      <c r="S56" s="50"/>
    </row>
    <row r="57" spans="1:19" ht="13.5" customHeight="1" x14ac:dyDescent="0.2">
      <c r="A57" s="125">
        <f>IF(D57=0,"",1+MAX(A$12:A56))</f>
        <v>39</v>
      </c>
      <c r="B57" s="138"/>
      <c r="C57" s="52" t="s">
        <v>90</v>
      </c>
      <c r="D57" s="27">
        <f>D50*2</f>
        <v>201.1</v>
      </c>
      <c r="E57" s="27" t="s">
        <v>56</v>
      </c>
      <c r="F57" s="83">
        <v>0.1</v>
      </c>
      <c r="G57" s="84">
        <f t="shared" si="25"/>
        <v>221.20999999999998</v>
      </c>
      <c r="H57" s="84">
        <v>2.5000000000000001E-2</v>
      </c>
      <c r="I57" s="85">
        <v>42.88</v>
      </c>
      <c r="J57" s="84">
        <f t="shared" si="31"/>
        <v>5.5302499999999997</v>
      </c>
      <c r="K57" s="85">
        <f t="shared" si="32"/>
        <v>237.13712000000001</v>
      </c>
      <c r="L57" s="85">
        <v>0.5</v>
      </c>
      <c r="M57" s="85">
        <f t="shared" si="33"/>
        <v>110.60499999999999</v>
      </c>
      <c r="N57" s="85">
        <v>0</v>
      </c>
      <c r="O57" s="85">
        <f t="shared" si="34"/>
        <v>0</v>
      </c>
      <c r="P57" s="85">
        <f t="shared" si="35"/>
        <v>347.74212</v>
      </c>
      <c r="R57" s="50"/>
      <c r="S57" s="50"/>
    </row>
    <row r="58" spans="1:19" ht="13.5" customHeight="1" x14ac:dyDescent="0.2">
      <c r="A58" s="125" t="str">
        <f>IF(D58=0,"",1+MAX(A$12:A57))</f>
        <v/>
      </c>
      <c r="B58" s="138"/>
      <c r="C58" s="52"/>
      <c r="D58" s="27"/>
      <c r="E58" s="27"/>
      <c r="F58" s="83"/>
      <c r="G58" s="84"/>
      <c r="H58" s="84"/>
      <c r="I58" s="85"/>
      <c r="J58" s="84"/>
      <c r="K58" s="85"/>
      <c r="L58" s="85"/>
      <c r="M58" s="85"/>
      <c r="N58" s="85"/>
      <c r="O58" s="85"/>
      <c r="P58" s="85"/>
      <c r="R58" s="50"/>
      <c r="S58" s="50"/>
    </row>
    <row r="59" spans="1:19" ht="13.5" customHeight="1" x14ac:dyDescent="0.2">
      <c r="A59" s="125">
        <f>IF(D59=0,"",1+MAX(A$12:A58))</f>
        <v>40</v>
      </c>
      <c r="B59" s="138"/>
      <c r="C59" s="126" t="s">
        <v>92</v>
      </c>
      <c r="D59" s="127">
        <v>29.87</v>
      </c>
      <c r="E59" s="127" t="s">
        <v>56</v>
      </c>
      <c r="F59" s="83"/>
      <c r="G59" s="84"/>
      <c r="H59" s="84"/>
      <c r="I59" s="85"/>
      <c r="J59" s="84"/>
      <c r="K59" s="85"/>
      <c r="L59" s="85"/>
      <c r="M59" s="85"/>
      <c r="N59" s="85"/>
      <c r="O59" s="85"/>
      <c r="P59" s="85"/>
      <c r="R59" s="50"/>
      <c r="S59" s="50"/>
    </row>
    <row r="60" spans="1:19" ht="13.5" customHeight="1" x14ac:dyDescent="0.2">
      <c r="A60" s="125">
        <f>IF(D60=0,"",1+MAX(A$12:A59))</f>
        <v>41</v>
      </c>
      <c r="B60" s="138"/>
      <c r="C60" s="52" t="s">
        <v>93</v>
      </c>
      <c r="D60" s="27">
        <f>D59/2*2.5</f>
        <v>37.337499999999999</v>
      </c>
      <c r="E60" s="27" t="s">
        <v>56</v>
      </c>
      <c r="F60" s="83">
        <v>0.1</v>
      </c>
      <c r="G60" s="84">
        <f t="shared" ref="G60:G70" si="36">(F60*D60)+D60</f>
        <v>41.071249999999999</v>
      </c>
      <c r="H60" s="84">
        <v>5.3999999999999999E-2</v>
      </c>
      <c r="I60" s="85">
        <v>42.88</v>
      </c>
      <c r="J60" s="84">
        <f t="shared" ref="J60:J70" si="37">H60*G60</f>
        <v>2.2178475</v>
      </c>
      <c r="K60" s="85">
        <f t="shared" ref="K60:K70" si="38">I60*J60</f>
        <v>95.101300800000004</v>
      </c>
      <c r="L60" s="85">
        <v>2.48</v>
      </c>
      <c r="M60" s="85">
        <f t="shared" ref="M60:M70" si="39">L60*G60</f>
        <v>101.8567</v>
      </c>
      <c r="N60" s="85">
        <v>0</v>
      </c>
      <c r="O60" s="85">
        <f t="shared" ref="O60:O70" si="40">N60*G60</f>
        <v>0</v>
      </c>
      <c r="P60" s="85">
        <f t="shared" ref="P60:P70" si="41">IF(D60="","",(K60+M60+O60))</f>
        <v>196.95800080000001</v>
      </c>
      <c r="R60" s="50"/>
      <c r="S60" s="50"/>
    </row>
    <row r="61" spans="1:19" ht="13.5" customHeight="1" x14ac:dyDescent="0.2">
      <c r="A61" s="125">
        <f>IF(D61=0,"",1+MAX(A$12:A60))</f>
        <v>42</v>
      </c>
      <c r="B61" s="138"/>
      <c r="C61" s="52" t="s">
        <v>94</v>
      </c>
      <c r="D61" s="27">
        <f>D59</f>
        <v>29.87</v>
      </c>
      <c r="E61" s="27" t="s">
        <v>56</v>
      </c>
      <c r="F61" s="83">
        <v>0.1</v>
      </c>
      <c r="G61" s="84">
        <f t="shared" si="36"/>
        <v>32.856999999999999</v>
      </c>
      <c r="H61" s="84">
        <v>5.3999999999999999E-2</v>
      </c>
      <c r="I61" s="85">
        <v>42.88</v>
      </c>
      <c r="J61" s="84">
        <f t="shared" si="37"/>
        <v>1.774278</v>
      </c>
      <c r="K61" s="85">
        <f t="shared" si="38"/>
        <v>76.081040640000012</v>
      </c>
      <c r="L61" s="85">
        <v>2.48</v>
      </c>
      <c r="M61" s="85">
        <f t="shared" si="39"/>
        <v>81.48536</v>
      </c>
      <c r="N61" s="85">
        <v>0</v>
      </c>
      <c r="O61" s="85">
        <f t="shared" si="40"/>
        <v>0</v>
      </c>
      <c r="P61" s="85">
        <f t="shared" si="41"/>
        <v>157.56640064000001</v>
      </c>
      <c r="R61" s="50"/>
      <c r="S61" s="50"/>
    </row>
    <row r="62" spans="1:19" ht="13.5" customHeight="1" x14ac:dyDescent="0.2">
      <c r="A62" s="125">
        <f>IF(D62=0,"",1+MAX(A$12:A61))</f>
        <v>43</v>
      </c>
      <c r="B62" s="138"/>
      <c r="C62" s="52" t="s">
        <v>95</v>
      </c>
      <c r="D62" s="27">
        <f>D59</f>
        <v>29.87</v>
      </c>
      <c r="E62" s="27" t="s">
        <v>56</v>
      </c>
      <c r="F62" s="83">
        <v>0.1</v>
      </c>
      <c r="G62" s="84">
        <f t="shared" si="36"/>
        <v>32.856999999999999</v>
      </c>
      <c r="H62" s="84">
        <v>5.3999999999999999E-2</v>
      </c>
      <c r="I62" s="85">
        <v>42.88</v>
      </c>
      <c r="J62" s="84">
        <f t="shared" si="37"/>
        <v>1.774278</v>
      </c>
      <c r="K62" s="85">
        <f t="shared" si="38"/>
        <v>76.081040640000012</v>
      </c>
      <c r="L62" s="85">
        <v>2.48</v>
      </c>
      <c r="M62" s="85">
        <f t="shared" si="39"/>
        <v>81.48536</v>
      </c>
      <c r="N62" s="85">
        <v>0</v>
      </c>
      <c r="O62" s="85">
        <f t="shared" si="40"/>
        <v>0</v>
      </c>
      <c r="P62" s="85">
        <f t="shared" si="41"/>
        <v>157.56640064000001</v>
      </c>
      <c r="R62" s="50"/>
      <c r="S62" s="50"/>
    </row>
    <row r="63" spans="1:19" ht="13.5" customHeight="1" x14ac:dyDescent="0.2">
      <c r="A63" s="125">
        <f>IF(D63=0,"",1+MAX(A$12:A62))</f>
        <v>44</v>
      </c>
      <c r="B63" s="138"/>
      <c r="C63" s="52" t="s">
        <v>96</v>
      </c>
      <c r="D63" s="27">
        <f>D59*2.5</f>
        <v>74.674999999999997</v>
      </c>
      <c r="E63" s="27" t="s">
        <v>52</v>
      </c>
      <c r="F63" s="83">
        <v>0.1</v>
      </c>
      <c r="G63" s="84">
        <f t="shared" si="36"/>
        <v>82.142499999999998</v>
      </c>
      <c r="H63" s="84"/>
      <c r="I63" s="85"/>
      <c r="J63" s="84"/>
      <c r="K63" s="85"/>
      <c r="L63" s="85"/>
      <c r="M63" s="85"/>
      <c r="N63" s="85"/>
      <c r="O63" s="85"/>
      <c r="P63" s="85"/>
      <c r="R63" s="50"/>
      <c r="S63" s="50"/>
    </row>
    <row r="64" spans="1:19" ht="13.5" customHeight="1" x14ac:dyDescent="0.2">
      <c r="A64" s="125">
        <f>IF(D64=0,"",1+MAX(A$12:A63))</f>
        <v>45</v>
      </c>
      <c r="B64" s="138"/>
      <c r="C64" s="129" t="s">
        <v>83</v>
      </c>
      <c r="D64" s="27">
        <f>ROUNDUP(D63/32,0)</f>
        <v>3</v>
      </c>
      <c r="E64" s="27" t="s">
        <v>84</v>
      </c>
      <c r="F64" s="83">
        <v>0</v>
      </c>
      <c r="G64" s="84">
        <f t="shared" si="36"/>
        <v>3</v>
      </c>
      <c r="H64" s="84">
        <v>0.48</v>
      </c>
      <c r="I64" s="85">
        <v>42.88</v>
      </c>
      <c r="J64" s="84">
        <f t="shared" ref="J64:J67" si="42">H64*G64</f>
        <v>1.44</v>
      </c>
      <c r="K64" s="85">
        <f t="shared" ref="K64:K67" si="43">I64*J64</f>
        <v>61.747199999999999</v>
      </c>
      <c r="L64" s="85">
        <v>17.86</v>
      </c>
      <c r="M64" s="85">
        <f t="shared" ref="M64:M67" si="44">L64*G64</f>
        <v>53.58</v>
      </c>
      <c r="N64" s="85">
        <v>0</v>
      </c>
      <c r="O64" s="85">
        <f t="shared" ref="O64:O67" si="45">N64*G64</f>
        <v>0</v>
      </c>
      <c r="P64" s="85">
        <f t="shared" ref="P64:P67" si="46">IF(D64="","",(K64+M64+O64))</f>
        <v>115.3272</v>
      </c>
      <c r="R64" s="50"/>
      <c r="S64" s="50"/>
    </row>
    <row r="65" spans="1:19" ht="13.5" customHeight="1" x14ac:dyDescent="0.2">
      <c r="A65" s="125">
        <f>IF(D65=0,"",1+MAX(A$12:A64))</f>
        <v>46</v>
      </c>
      <c r="B65" s="138"/>
      <c r="C65" s="129" t="s">
        <v>85</v>
      </c>
      <c r="D65" s="27">
        <f>ROUNDUP(D64*24/500,0)</f>
        <v>1</v>
      </c>
      <c r="E65" s="27" t="s">
        <v>86</v>
      </c>
      <c r="F65" s="83">
        <v>0</v>
      </c>
      <c r="G65" s="84">
        <f t="shared" si="36"/>
        <v>1</v>
      </c>
      <c r="H65" s="84">
        <v>5</v>
      </c>
      <c r="I65" s="85">
        <v>42.88</v>
      </c>
      <c r="J65" s="84">
        <f t="shared" si="42"/>
        <v>5</v>
      </c>
      <c r="K65" s="85">
        <f t="shared" si="43"/>
        <v>214.4</v>
      </c>
      <c r="L65" s="85">
        <v>16.75</v>
      </c>
      <c r="M65" s="85">
        <f t="shared" si="44"/>
        <v>16.75</v>
      </c>
      <c r="N65" s="85">
        <v>0</v>
      </c>
      <c r="O65" s="85">
        <f t="shared" si="45"/>
        <v>0</v>
      </c>
      <c r="P65" s="85">
        <f t="shared" si="46"/>
        <v>231.15</v>
      </c>
      <c r="R65" s="50"/>
      <c r="S65" s="50"/>
    </row>
    <row r="66" spans="1:19" ht="13.5" customHeight="1" x14ac:dyDescent="0.2">
      <c r="A66" s="125">
        <f>IF(D66=0,"",1+MAX(A$12:A65))</f>
        <v>47</v>
      </c>
      <c r="B66" s="138"/>
      <c r="C66" s="129" t="s">
        <v>87</v>
      </c>
      <c r="D66" s="27">
        <f>ROUNDUP(D63*0.053,0)</f>
        <v>4</v>
      </c>
      <c r="E66" s="27" t="s">
        <v>88</v>
      </c>
      <c r="F66" s="83">
        <v>0.1</v>
      </c>
      <c r="G66" s="84">
        <f t="shared" si="36"/>
        <v>4.4000000000000004</v>
      </c>
      <c r="H66" s="84">
        <v>0.22</v>
      </c>
      <c r="I66" s="85">
        <v>42.88</v>
      </c>
      <c r="J66" s="84">
        <f t="shared" si="42"/>
        <v>0.96800000000000008</v>
      </c>
      <c r="K66" s="85">
        <f t="shared" si="43"/>
        <v>41.507840000000009</v>
      </c>
      <c r="L66" s="85">
        <v>0.5</v>
      </c>
      <c r="M66" s="85">
        <f t="shared" si="44"/>
        <v>2.2000000000000002</v>
      </c>
      <c r="N66" s="85">
        <v>0</v>
      </c>
      <c r="O66" s="85">
        <f t="shared" si="45"/>
        <v>0</v>
      </c>
      <c r="P66" s="85">
        <f t="shared" si="46"/>
        <v>43.707840000000012</v>
      </c>
      <c r="R66" s="50"/>
      <c r="S66" s="50"/>
    </row>
    <row r="67" spans="1:19" ht="13.5" customHeight="1" x14ac:dyDescent="0.2">
      <c r="A67" s="125">
        <f>IF(D67=0,"",1+MAX(A$12:A66))</f>
        <v>48</v>
      </c>
      <c r="B67" s="138"/>
      <c r="C67" s="129" t="s">
        <v>89</v>
      </c>
      <c r="D67" s="27">
        <f>ROUNDUP(D63*1.33,0)</f>
        <v>100</v>
      </c>
      <c r="E67" s="27" t="s">
        <v>55</v>
      </c>
      <c r="F67" s="83">
        <v>0</v>
      </c>
      <c r="G67" s="84">
        <f t="shared" si="36"/>
        <v>100</v>
      </c>
      <c r="H67" s="84">
        <v>2E-3</v>
      </c>
      <c r="I67" s="85">
        <v>42.88</v>
      </c>
      <c r="J67" s="84">
        <f t="shared" si="42"/>
        <v>0.2</v>
      </c>
      <c r="K67" s="85">
        <f t="shared" si="43"/>
        <v>8.5760000000000005</v>
      </c>
      <c r="L67" s="85">
        <v>0.06</v>
      </c>
      <c r="M67" s="85">
        <f t="shared" si="44"/>
        <v>6</v>
      </c>
      <c r="N67" s="85">
        <v>0</v>
      </c>
      <c r="O67" s="85">
        <f t="shared" si="45"/>
        <v>0</v>
      </c>
      <c r="P67" s="85">
        <f t="shared" si="46"/>
        <v>14.576000000000001</v>
      </c>
      <c r="R67" s="50"/>
      <c r="S67" s="50"/>
    </row>
    <row r="68" spans="1:19" ht="13.5" customHeight="1" x14ac:dyDescent="0.2">
      <c r="A68" s="125">
        <f>IF(D68=0,"",1+MAX(A$12:A67))</f>
        <v>49</v>
      </c>
      <c r="B68" s="138"/>
      <c r="C68" s="52" t="s">
        <v>97</v>
      </c>
      <c r="D68" s="27">
        <f>D59*2.5</f>
        <v>74.674999999999997</v>
      </c>
      <c r="E68" s="27" t="s">
        <v>52</v>
      </c>
      <c r="F68" s="83">
        <v>0.1</v>
      </c>
      <c r="G68" s="84">
        <f t="shared" si="36"/>
        <v>82.142499999999998</v>
      </c>
      <c r="H68" s="84"/>
      <c r="I68" s="85"/>
      <c r="J68" s="84"/>
      <c r="K68" s="85"/>
      <c r="L68" s="85"/>
      <c r="M68" s="85"/>
      <c r="N68" s="85"/>
      <c r="O68" s="85"/>
      <c r="P68" s="85"/>
      <c r="R68" s="50"/>
      <c r="S68" s="50"/>
    </row>
    <row r="69" spans="1:19" ht="13.5" customHeight="1" x14ac:dyDescent="0.2">
      <c r="A69" s="125">
        <f>IF(D69=0,"",1+MAX(A$12:A68))</f>
        <v>50</v>
      </c>
      <c r="B69" s="138"/>
      <c r="C69" s="128" t="s">
        <v>83</v>
      </c>
      <c r="D69" s="27">
        <f>ROUNDUP(D68/32,0)</f>
        <v>3</v>
      </c>
      <c r="E69" s="27" t="s">
        <v>84</v>
      </c>
      <c r="F69" s="83">
        <v>0</v>
      </c>
      <c r="G69" s="84">
        <f t="shared" si="36"/>
        <v>3</v>
      </c>
      <c r="H69" s="84">
        <v>0.64</v>
      </c>
      <c r="I69" s="85">
        <v>42.88</v>
      </c>
      <c r="J69" s="84">
        <f t="shared" si="37"/>
        <v>1.92</v>
      </c>
      <c r="K69" s="85">
        <f t="shared" si="38"/>
        <v>82.329599999999999</v>
      </c>
      <c r="L69" s="85">
        <v>47.4</v>
      </c>
      <c r="M69" s="85">
        <f t="shared" si="39"/>
        <v>142.19999999999999</v>
      </c>
      <c r="N69" s="85">
        <v>0</v>
      </c>
      <c r="O69" s="85">
        <f t="shared" si="40"/>
        <v>0</v>
      </c>
      <c r="P69" s="85">
        <f t="shared" si="41"/>
        <v>224.52959999999999</v>
      </c>
      <c r="R69" s="50"/>
      <c r="S69" s="50"/>
    </row>
    <row r="70" spans="1:19" ht="13.5" customHeight="1" x14ac:dyDescent="0.2">
      <c r="A70" s="125">
        <f>IF(D70=0,"",1+MAX(A$12:A69))</f>
        <v>51</v>
      </c>
      <c r="B70" s="138"/>
      <c r="C70" s="52" t="s">
        <v>90</v>
      </c>
      <c r="D70" s="27">
        <f>D59*2</f>
        <v>59.74</v>
      </c>
      <c r="E70" s="27" t="s">
        <v>56</v>
      </c>
      <c r="F70" s="83">
        <v>0.1</v>
      </c>
      <c r="G70" s="84">
        <f t="shared" si="36"/>
        <v>65.713999999999999</v>
      </c>
      <c r="H70" s="84">
        <v>2.5000000000000001E-2</v>
      </c>
      <c r="I70" s="85">
        <v>42.88</v>
      </c>
      <c r="J70" s="84">
        <f t="shared" si="37"/>
        <v>1.6428500000000001</v>
      </c>
      <c r="K70" s="85">
        <f t="shared" si="38"/>
        <v>70.445408000000015</v>
      </c>
      <c r="L70" s="85">
        <v>0.5</v>
      </c>
      <c r="M70" s="85">
        <f t="shared" si="39"/>
        <v>32.856999999999999</v>
      </c>
      <c r="N70" s="85">
        <v>0</v>
      </c>
      <c r="O70" s="85">
        <f t="shared" si="40"/>
        <v>0</v>
      </c>
      <c r="P70" s="85">
        <f t="shared" si="41"/>
        <v>103.30240800000001</v>
      </c>
      <c r="R70" s="50"/>
      <c r="S70" s="50"/>
    </row>
    <row r="71" spans="1:19" ht="13.5" customHeight="1" x14ac:dyDescent="0.2">
      <c r="A71" s="125" t="str">
        <f>IF(D71=0,"",1+MAX(A$12:A70))</f>
        <v/>
      </c>
      <c r="B71" s="138"/>
      <c r="C71" s="52"/>
      <c r="D71" s="27"/>
      <c r="E71" s="27"/>
      <c r="F71" s="83"/>
      <c r="G71" s="84"/>
      <c r="H71" s="84"/>
      <c r="I71" s="85"/>
      <c r="J71" s="84"/>
      <c r="K71" s="85"/>
      <c r="L71" s="85"/>
      <c r="M71" s="85"/>
      <c r="N71" s="85"/>
      <c r="O71" s="85"/>
      <c r="P71" s="85"/>
      <c r="R71" s="50"/>
      <c r="S71" s="50"/>
    </row>
    <row r="72" spans="1:19" ht="13.5" customHeight="1" x14ac:dyDescent="0.2">
      <c r="A72" s="125">
        <f>IF(D72=0,"",1+MAX(A$12:A71))</f>
        <v>52</v>
      </c>
      <c r="B72" s="138"/>
      <c r="C72" s="126" t="s">
        <v>98</v>
      </c>
      <c r="D72" s="127">
        <v>7.04</v>
      </c>
      <c r="E72" s="127" t="s">
        <v>56</v>
      </c>
      <c r="F72" s="83"/>
      <c r="G72" s="84"/>
      <c r="H72" s="84"/>
      <c r="I72" s="85"/>
      <c r="J72" s="84"/>
      <c r="K72" s="85"/>
      <c r="L72" s="85"/>
      <c r="M72" s="85"/>
      <c r="N72" s="85"/>
      <c r="O72" s="85"/>
      <c r="P72" s="85"/>
      <c r="R72" s="50"/>
      <c r="S72" s="50"/>
    </row>
    <row r="73" spans="1:19" ht="13.5" customHeight="1" x14ac:dyDescent="0.2">
      <c r="A73" s="125">
        <f>IF(D73=0,"",1+MAX(A$12:A72))</f>
        <v>53</v>
      </c>
      <c r="B73" s="138"/>
      <c r="C73" s="52" t="s">
        <v>93</v>
      </c>
      <c r="D73" s="27">
        <f>D72/2*3.67</f>
        <v>12.9184</v>
      </c>
      <c r="E73" s="27" t="s">
        <v>56</v>
      </c>
      <c r="F73" s="83">
        <v>0.1</v>
      </c>
      <c r="G73" s="84">
        <f t="shared" ref="G73:G81" si="47">(F73*D73)+D73</f>
        <v>14.210240000000001</v>
      </c>
      <c r="H73" s="84">
        <v>5.3999999999999999E-2</v>
      </c>
      <c r="I73" s="85">
        <v>42.88</v>
      </c>
      <c r="J73" s="84">
        <f t="shared" ref="J73:J75" si="48">H73*G73</f>
        <v>0.76735295999999997</v>
      </c>
      <c r="K73" s="85">
        <f t="shared" ref="K73:K75" si="49">I73*J73</f>
        <v>32.904094924799999</v>
      </c>
      <c r="L73" s="85">
        <v>2.48</v>
      </c>
      <c r="M73" s="85">
        <f t="shared" ref="M73:M81" si="50">L73*G73</f>
        <v>35.241395199999999</v>
      </c>
      <c r="N73" s="85">
        <v>0</v>
      </c>
      <c r="O73" s="85">
        <f t="shared" ref="O73:O81" si="51">N73*G73</f>
        <v>0</v>
      </c>
      <c r="P73" s="85">
        <f t="shared" ref="P73:P81" si="52">IF(D73="","",(K73+M73+O73))</f>
        <v>68.145490124800006</v>
      </c>
      <c r="R73" s="50"/>
      <c r="S73" s="50"/>
    </row>
    <row r="74" spans="1:19" ht="13.5" customHeight="1" x14ac:dyDescent="0.2">
      <c r="A74" s="125">
        <f>IF(D74=0,"",1+MAX(A$12:A73))</f>
        <v>54</v>
      </c>
      <c r="B74" s="138"/>
      <c r="C74" s="52" t="s">
        <v>94</v>
      </c>
      <c r="D74" s="27">
        <f>D72</f>
        <v>7.04</v>
      </c>
      <c r="E74" s="27" t="s">
        <v>56</v>
      </c>
      <c r="F74" s="83">
        <v>0.1</v>
      </c>
      <c r="G74" s="84">
        <f t="shared" si="47"/>
        <v>7.7439999999999998</v>
      </c>
      <c r="H74" s="84">
        <v>5.3999999999999999E-2</v>
      </c>
      <c r="I74" s="85">
        <v>42.88</v>
      </c>
      <c r="J74" s="84">
        <f t="shared" si="48"/>
        <v>0.41817599999999999</v>
      </c>
      <c r="K74" s="85">
        <f t="shared" si="49"/>
        <v>17.931386880000002</v>
      </c>
      <c r="L74" s="85">
        <v>2.48</v>
      </c>
      <c r="M74" s="85">
        <f t="shared" si="50"/>
        <v>19.205120000000001</v>
      </c>
      <c r="N74" s="85">
        <v>0</v>
      </c>
      <c r="O74" s="85">
        <f t="shared" si="51"/>
        <v>0</v>
      </c>
      <c r="P74" s="85">
        <f t="shared" si="52"/>
        <v>37.136506879999999</v>
      </c>
      <c r="R74" s="50"/>
      <c r="S74" s="50"/>
    </row>
    <row r="75" spans="1:19" ht="13.5" customHeight="1" x14ac:dyDescent="0.2">
      <c r="A75" s="125">
        <f>IF(D75=0,"",1+MAX(A$12:A74))</f>
        <v>55</v>
      </c>
      <c r="B75" s="138"/>
      <c r="C75" s="52" t="s">
        <v>95</v>
      </c>
      <c r="D75" s="27">
        <f>D72</f>
        <v>7.04</v>
      </c>
      <c r="E75" s="27" t="s">
        <v>56</v>
      </c>
      <c r="F75" s="83">
        <v>0.1</v>
      </c>
      <c r="G75" s="84">
        <f t="shared" si="47"/>
        <v>7.7439999999999998</v>
      </c>
      <c r="H75" s="84">
        <v>5.3999999999999999E-2</v>
      </c>
      <c r="I75" s="85">
        <v>42.88</v>
      </c>
      <c r="J75" s="84">
        <f t="shared" si="48"/>
        <v>0.41817599999999999</v>
      </c>
      <c r="K75" s="85">
        <f t="shared" si="49"/>
        <v>17.931386880000002</v>
      </c>
      <c r="L75" s="85">
        <v>2.48</v>
      </c>
      <c r="M75" s="85">
        <f t="shared" si="50"/>
        <v>19.205120000000001</v>
      </c>
      <c r="N75" s="85">
        <v>0</v>
      </c>
      <c r="O75" s="85">
        <f t="shared" si="51"/>
        <v>0</v>
      </c>
      <c r="P75" s="85">
        <f t="shared" si="52"/>
        <v>37.136506879999999</v>
      </c>
      <c r="R75" s="50"/>
      <c r="S75" s="50"/>
    </row>
    <row r="76" spans="1:19" ht="13.5" customHeight="1" x14ac:dyDescent="0.2">
      <c r="A76" s="125">
        <f>IF(D76=0,"",1+MAX(A$12:A75))</f>
        <v>56</v>
      </c>
      <c r="B76" s="138"/>
      <c r="C76" s="52" t="s">
        <v>99</v>
      </c>
      <c r="D76" s="27">
        <f>D72*3.67*2</f>
        <v>51.6736</v>
      </c>
      <c r="E76" s="27" t="s">
        <v>52</v>
      </c>
      <c r="F76" s="83">
        <v>0.1</v>
      </c>
      <c r="G76" s="84">
        <f t="shared" si="47"/>
        <v>56.840960000000003</v>
      </c>
      <c r="H76" s="84"/>
      <c r="I76" s="85"/>
      <c r="J76" s="84"/>
      <c r="K76" s="85"/>
      <c r="L76" s="85"/>
      <c r="M76" s="85"/>
      <c r="N76" s="85"/>
      <c r="O76" s="85"/>
      <c r="P76" s="85"/>
      <c r="R76" s="50"/>
      <c r="S76" s="50"/>
    </row>
    <row r="77" spans="1:19" ht="13.5" customHeight="1" x14ac:dyDescent="0.2">
      <c r="A77" s="125">
        <f>IF(D77=0,"",1+MAX(A$12:A76))</f>
        <v>57</v>
      </c>
      <c r="B77" s="138"/>
      <c r="C77" s="129" t="s">
        <v>83</v>
      </c>
      <c r="D77" s="27">
        <f>ROUNDUP(D76/32,0)</f>
        <v>2</v>
      </c>
      <c r="E77" s="27" t="s">
        <v>84</v>
      </c>
      <c r="F77" s="83">
        <v>0</v>
      </c>
      <c r="G77" s="84">
        <f t="shared" si="47"/>
        <v>2</v>
      </c>
      <c r="H77" s="84">
        <v>0.48</v>
      </c>
      <c r="I77" s="85">
        <v>42.88</v>
      </c>
      <c r="J77" s="84">
        <f t="shared" ref="J77:J81" si="53">H77*G77</f>
        <v>0.96</v>
      </c>
      <c r="K77" s="85">
        <f t="shared" ref="K77:K81" si="54">I77*J77</f>
        <v>41.1648</v>
      </c>
      <c r="L77" s="85">
        <v>17.86</v>
      </c>
      <c r="M77" s="85">
        <f t="shared" ref="M77:M80" si="55">L77*G77</f>
        <v>35.72</v>
      </c>
      <c r="N77" s="85">
        <v>0</v>
      </c>
      <c r="O77" s="85">
        <f t="shared" ref="O77:O80" si="56">N77*G77</f>
        <v>0</v>
      </c>
      <c r="P77" s="85">
        <f t="shared" ref="P77:P80" si="57">IF(D77="","",(K77+M77+O77))</f>
        <v>76.884799999999998</v>
      </c>
      <c r="R77" s="50"/>
      <c r="S77" s="50"/>
    </row>
    <row r="78" spans="1:19" ht="13.5" customHeight="1" x14ac:dyDescent="0.2">
      <c r="A78" s="125">
        <f>IF(D78=0,"",1+MAX(A$12:A77))</f>
        <v>58</v>
      </c>
      <c r="B78" s="138"/>
      <c r="C78" s="129" t="s">
        <v>85</v>
      </c>
      <c r="D78" s="27">
        <f>ROUNDUP(D77*24/500,0)</f>
        <v>1</v>
      </c>
      <c r="E78" s="27" t="s">
        <v>86</v>
      </c>
      <c r="F78" s="83">
        <v>0</v>
      </c>
      <c r="G78" s="84">
        <f t="shared" si="47"/>
        <v>1</v>
      </c>
      <c r="H78" s="84">
        <v>5</v>
      </c>
      <c r="I78" s="85">
        <v>42.88</v>
      </c>
      <c r="J78" s="84">
        <f t="shared" si="53"/>
        <v>5</v>
      </c>
      <c r="K78" s="85">
        <f t="shared" si="54"/>
        <v>214.4</v>
      </c>
      <c r="L78" s="85">
        <v>16.75</v>
      </c>
      <c r="M78" s="85">
        <f t="shared" si="55"/>
        <v>16.75</v>
      </c>
      <c r="N78" s="85">
        <v>0</v>
      </c>
      <c r="O78" s="85">
        <f t="shared" si="56"/>
        <v>0</v>
      </c>
      <c r="P78" s="85">
        <f t="shared" si="57"/>
        <v>231.15</v>
      </c>
      <c r="R78" s="50"/>
      <c r="S78" s="50"/>
    </row>
    <row r="79" spans="1:19" ht="13.5" customHeight="1" x14ac:dyDescent="0.2">
      <c r="A79" s="125">
        <f>IF(D79=0,"",1+MAX(A$12:A78))</f>
        <v>59</v>
      </c>
      <c r="B79" s="138"/>
      <c r="C79" s="129" t="s">
        <v>87</v>
      </c>
      <c r="D79" s="27">
        <f>ROUNDUP(D76*0.053,0)</f>
        <v>3</v>
      </c>
      <c r="E79" s="27" t="s">
        <v>88</v>
      </c>
      <c r="F79" s="83">
        <v>0.1</v>
      </c>
      <c r="G79" s="84">
        <f t="shared" si="47"/>
        <v>3.3</v>
      </c>
      <c r="H79" s="84">
        <v>0.22</v>
      </c>
      <c r="I79" s="85">
        <v>42.88</v>
      </c>
      <c r="J79" s="84">
        <f t="shared" si="53"/>
        <v>0.72599999999999998</v>
      </c>
      <c r="K79" s="85">
        <f t="shared" si="54"/>
        <v>31.130880000000001</v>
      </c>
      <c r="L79" s="85">
        <v>0.5</v>
      </c>
      <c r="M79" s="85">
        <f t="shared" si="55"/>
        <v>1.65</v>
      </c>
      <c r="N79" s="85">
        <v>0</v>
      </c>
      <c r="O79" s="85">
        <f t="shared" si="56"/>
        <v>0</v>
      </c>
      <c r="P79" s="85">
        <f t="shared" si="57"/>
        <v>32.780880000000003</v>
      </c>
      <c r="R79" s="50"/>
      <c r="S79" s="50"/>
    </row>
    <row r="80" spans="1:19" ht="13.5" customHeight="1" x14ac:dyDescent="0.2">
      <c r="A80" s="125">
        <f>IF(D80=0,"",1+MAX(A$12:A79))</f>
        <v>60</v>
      </c>
      <c r="B80" s="138"/>
      <c r="C80" s="129" t="s">
        <v>89</v>
      </c>
      <c r="D80" s="27">
        <f>ROUNDUP(D76*1.33,0)</f>
        <v>69</v>
      </c>
      <c r="E80" s="27" t="s">
        <v>55</v>
      </c>
      <c r="F80" s="83">
        <v>0</v>
      </c>
      <c r="G80" s="84">
        <f t="shared" si="47"/>
        <v>69</v>
      </c>
      <c r="H80" s="84">
        <v>2E-3</v>
      </c>
      <c r="I80" s="85">
        <v>42.88</v>
      </c>
      <c r="J80" s="84">
        <f t="shared" si="53"/>
        <v>0.13800000000000001</v>
      </c>
      <c r="K80" s="85">
        <f t="shared" si="54"/>
        <v>5.9174400000000009</v>
      </c>
      <c r="L80" s="85">
        <v>0.06</v>
      </c>
      <c r="M80" s="85">
        <f t="shared" si="55"/>
        <v>4.1399999999999997</v>
      </c>
      <c r="N80" s="85">
        <v>0</v>
      </c>
      <c r="O80" s="85">
        <f t="shared" si="56"/>
        <v>0</v>
      </c>
      <c r="P80" s="85">
        <f t="shared" si="57"/>
        <v>10.05744</v>
      </c>
      <c r="R80" s="50"/>
      <c r="S80" s="50"/>
    </row>
    <row r="81" spans="1:19" ht="13.5" customHeight="1" x14ac:dyDescent="0.2">
      <c r="A81" s="125">
        <f>IF(D81=0,"",1+MAX(A$12:A80))</f>
        <v>61</v>
      </c>
      <c r="B81" s="138"/>
      <c r="C81" s="52" t="s">
        <v>90</v>
      </c>
      <c r="D81" s="27">
        <f>D72*4</f>
        <v>28.16</v>
      </c>
      <c r="E81" s="27" t="s">
        <v>56</v>
      </c>
      <c r="F81" s="83">
        <v>0.1</v>
      </c>
      <c r="G81" s="84">
        <f t="shared" si="47"/>
        <v>30.975999999999999</v>
      </c>
      <c r="H81" s="84">
        <v>2.5000000000000001E-2</v>
      </c>
      <c r="I81" s="85">
        <v>42.88</v>
      </c>
      <c r="J81" s="84">
        <f t="shared" si="53"/>
        <v>0.77439999999999998</v>
      </c>
      <c r="K81" s="85">
        <f t="shared" si="54"/>
        <v>33.206271999999998</v>
      </c>
      <c r="L81" s="85">
        <v>0.5</v>
      </c>
      <c r="M81" s="85">
        <f t="shared" si="50"/>
        <v>15.488</v>
      </c>
      <c r="N81" s="85">
        <v>0</v>
      </c>
      <c r="O81" s="85">
        <f t="shared" si="51"/>
        <v>0</v>
      </c>
      <c r="P81" s="85">
        <f t="shared" si="52"/>
        <v>48.694271999999998</v>
      </c>
      <c r="R81" s="50"/>
      <c r="S81" s="50"/>
    </row>
    <row r="82" spans="1:19" ht="13.5" customHeight="1" x14ac:dyDescent="0.2">
      <c r="A82" s="125" t="str">
        <f>IF(D82=0,"",1+MAX(A$12:A81))</f>
        <v/>
      </c>
      <c r="B82" s="138"/>
      <c r="C82" s="52"/>
      <c r="D82" s="27"/>
      <c r="E82" s="27"/>
      <c r="F82" s="83"/>
      <c r="G82" s="84"/>
      <c r="H82" s="84"/>
      <c r="I82" s="85"/>
      <c r="J82" s="84"/>
      <c r="K82" s="85"/>
      <c r="L82" s="85"/>
      <c r="M82" s="85"/>
      <c r="N82" s="85"/>
      <c r="O82" s="85"/>
      <c r="P82" s="85"/>
      <c r="R82" s="50"/>
      <c r="S82" s="50"/>
    </row>
    <row r="83" spans="1:19" ht="13.5" customHeight="1" x14ac:dyDescent="0.2">
      <c r="A83" s="125">
        <f>IF(D83=0,"",1+MAX(A$12:A82))</f>
        <v>62</v>
      </c>
      <c r="B83" s="138"/>
      <c r="C83" s="126" t="s">
        <v>100</v>
      </c>
      <c r="D83" s="127">
        <v>29.45</v>
      </c>
      <c r="E83" s="127" t="s">
        <v>56</v>
      </c>
      <c r="F83" s="83"/>
      <c r="G83" s="84"/>
      <c r="H83" s="84"/>
      <c r="I83" s="85"/>
      <c r="J83" s="84"/>
      <c r="K83" s="85"/>
      <c r="L83" s="85"/>
      <c r="M83" s="85"/>
      <c r="N83" s="85"/>
      <c r="O83" s="85"/>
      <c r="P83" s="85"/>
      <c r="R83" s="50"/>
      <c r="S83" s="50"/>
    </row>
    <row r="84" spans="1:19" ht="13.5" customHeight="1" x14ac:dyDescent="0.2">
      <c r="A84" s="125">
        <f>IF(D84=0,"",1+MAX(A$12:A83))</f>
        <v>63</v>
      </c>
      <c r="B84" s="138"/>
      <c r="C84" s="52" t="s">
        <v>93</v>
      </c>
      <c r="D84" s="27">
        <f>D83/2*4.67</f>
        <v>68.765749999999997</v>
      </c>
      <c r="E84" s="27" t="s">
        <v>56</v>
      </c>
      <c r="F84" s="83">
        <v>0.1</v>
      </c>
      <c r="G84" s="84">
        <f t="shared" ref="G84:G92" si="58">(F84*D84)+D84</f>
        <v>75.642325</v>
      </c>
      <c r="H84" s="84">
        <v>5.3999999999999999E-2</v>
      </c>
      <c r="I84" s="85">
        <v>42.88</v>
      </c>
      <c r="J84" s="84">
        <f t="shared" ref="J84:J86" si="59">H84*G84</f>
        <v>4.0846855499999997</v>
      </c>
      <c r="K84" s="85">
        <f t="shared" ref="K84:K86" si="60">I84*J84</f>
        <v>175.15131638399998</v>
      </c>
      <c r="L84" s="85">
        <v>2.48</v>
      </c>
      <c r="M84" s="85">
        <f t="shared" ref="M84:M86" si="61">L84*G84</f>
        <v>187.59296599999999</v>
      </c>
      <c r="N84" s="85">
        <v>0</v>
      </c>
      <c r="O84" s="85">
        <f t="shared" ref="O84:O86" si="62">N84*G84</f>
        <v>0</v>
      </c>
      <c r="P84" s="85">
        <f t="shared" ref="P84:P86" si="63">IF(D84="","",(K84+M84+O84))</f>
        <v>362.74428238399997</v>
      </c>
      <c r="R84" s="50"/>
      <c r="S84" s="50"/>
    </row>
    <row r="85" spans="1:19" ht="13.5" customHeight="1" x14ac:dyDescent="0.2">
      <c r="A85" s="125">
        <f>IF(D85=0,"",1+MAX(A$12:A84))</f>
        <v>64</v>
      </c>
      <c r="B85" s="138"/>
      <c r="C85" s="52" t="s">
        <v>94</v>
      </c>
      <c r="D85" s="27">
        <f>D83</f>
        <v>29.45</v>
      </c>
      <c r="E85" s="27" t="s">
        <v>56</v>
      </c>
      <c r="F85" s="83">
        <v>0.1</v>
      </c>
      <c r="G85" s="84">
        <f t="shared" si="58"/>
        <v>32.394999999999996</v>
      </c>
      <c r="H85" s="84">
        <v>5.3999999999999999E-2</v>
      </c>
      <c r="I85" s="85">
        <v>42.88</v>
      </c>
      <c r="J85" s="84">
        <f t="shared" si="59"/>
        <v>1.7493299999999998</v>
      </c>
      <c r="K85" s="85">
        <f t="shared" si="60"/>
        <v>75.011270400000001</v>
      </c>
      <c r="L85" s="85">
        <v>2.48</v>
      </c>
      <c r="M85" s="85">
        <f t="shared" si="61"/>
        <v>80.33959999999999</v>
      </c>
      <c r="N85" s="85">
        <v>0</v>
      </c>
      <c r="O85" s="85">
        <f t="shared" si="62"/>
        <v>0</v>
      </c>
      <c r="P85" s="85">
        <f t="shared" si="63"/>
        <v>155.35087039999999</v>
      </c>
      <c r="R85" s="50"/>
      <c r="S85" s="50"/>
    </row>
    <row r="86" spans="1:19" ht="13.5" customHeight="1" x14ac:dyDescent="0.2">
      <c r="A86" s="125">
        <f>IF(D86=0,"",1+MAX(A$12:A85))</f>
        <v>65</v>
      </c>
      <c r="B86" s="138"/>
      <c r="C86" s="52" t="s">
        <v>95</v>
      </c>
      <c r="D86" s="27">
        <f>D83</f>
        <v>29.45</v>
      </c>
      <c r="E86" s="27" t="s">
        <v>56</v>
      </c>
      <c r="F86" s="83">
        <v>0.1</v>
      </c>
      <c r="G86" s="84">
        <f t="shared" si="58"/>
        <v>32.394999999999996</v>
      </c>
      <c r="H86" s="84">
        <v>5.3999999999999999E-2</v>
      </c>
      <c r="I86" s="85">
        <v>42.88</v>
      </c>
      <c r="J86" s="84">
        <f t="shared" si="59"/>
        <v>1.7493299999999998</v>
      </c>
      <c r="K86" s="85">
        <f t="shared" si="60"/>
        <v>75.011270400000001</v>
      </c>
      <c r="L86" s="85">
        <v>2.48</v>
      </c>
      <c r="M86" s="85">
        <f t="shared" si="61"/>
        <v>80.33959999999999</v>
      </c>
      <c r="N86" s="85">
        <v>0</v>
      </c>
      <c r="O86" s="85">
        <f t="shared" si="62"/>
        <v>0</v>
      </c>
      <c r="P86" s="85">
        <f t="shared" si="63"/>
        <v>155.35087039999999</v>
      </c>
      <c r="R86" s="50"/>
      <c r="S86" s="50"/>
    </row>
    <row r="87" spans="1:19" ht="13.5" customHeight="1" x14ac:dyDescent="0.2">
      <c r="A87" s="125">
        <f>IF(D87=0,"",1+MAX(A$12:A86))</f>
        <v>66</v>
      </c>
      <c r="B87" s="138"/>
      <c r="C87" s="52" t="s">
        <v>101</v>
      </c>
      <c r="D87" s="27">
        <f>D83*4.67*2</f>
        <v>275.06299999999999</v>
      </c>
      <c r="E87" s="27" t="s">
        <v>52</v>
      </c>
      <c r="F87" s="83">
        <v>0.1</v>
      </c>
      <c r="G87" s="84">
        <f t="shared" si="58"/>
        <v>302.5693</v>
      </c>
      <c r="H87" s="84"/>
      <c r="I87" s="85"/>
      <c r="J87" s="84"/>
      <c r="K87" s="85"/>
      <c r="L87" s="85"/>
      <c r="M87" s="85"/>
      <c r="N87" s="85"/>
      <c r="O87" s="85"/>
      <c r="P87" s="85"/>
      <c r="R87" s="50"/>
      <c r="S87" s="50"/>
    </row>
    <row r="88" spans="1:19" ht="13.5" customHeight="1" x14ac:dyDescent="0.2">
      <c r="A88" s="125">
        <f>IF(D88=0,"",1+MAX(A$12:A87))</f>
        <v>67</v>
      </c>
      <c r="B88" s="138"/>
      <c r="C88" s="129" t="s">
        <v>83</v>
      </c>
      <c r="D88" s="27">
        <f>ROUNDUP(D87/32,0)</f>
        <v>9</v>
      </c>
      <c r="E88" s="27" t="s">
        <v>84</v>
      </c>
      <c r="F88" s="83">
        <v>0</v>
      </c>
      <c r="G88" s="84">
        <f t="shared" si="58"/>
        <v>9</v>
      </c>
      <c r="H88" s="84">
        <v>0.48</v>
      </c>
      <c r="I88" s="85">
        <v>42.88</v>
      </c>
      <c r="J88" s="84">
        <f t="shared" ref="J88:J92" si="64">H88*G88</f>
        <v>4.32</v>
      </c>
      <c r="K88" s="85">
        <f t="shared" ref="K88:K92" si="65">I88*J88</f>
        <v>185.24160000000003</v>
      </c>
      <c r="L88" s="85">
        <v>17.86</v>
      </c>
      <c r="M88" s="85">
        <f t="shared" ref="M88:M92" si="66">L88*G88</f>
        <v>160.74</v>
      </c>
      <c r="N88" s="85">
        <v>0</v>
      </c>
      <c r="O88" s="85">
        <f t="shared" ref="O88:O92" si="67">N88*G88</f>
        <v>0</v>
      </c>
      <c r="P88" s="85">
        <f t="shared" ref="P88:P92" si="68">IF(D88="","",(K88+M88+O88))</f>
        <v>345.98160000000007</v>
      </c>
      <c r="R88" s="50"/>
      <c r="S88" s="50"/>
    </row>
    <row r="89" spans="1:19" ht="13.5" customHeight="1" x14ac:dyDescent="0.2">
      <c r="A89" s="125">
        <f>IF(D89=0,"",1+MAX(A$12:A88))</f>
        <v>68</v>
      </c>
      <c r="B89" s="138"/>
      <c r="C89" s="129" t="s">
        <v>85</v>
      </c>
      <c r="D89" s="27">
        <f>ROUNDUP(D88*24/500,0)</f>
        <v>1</v>
      </c>
      <c r="E89" s="27" t="s">
        <v>86</v>
      </c>
      <c r="F89" s="83">
        <v>0</v>
      </c>
      <c r="G89" s="84">
        <f t="shared" si="58"/>
        <v>1</v>
      </c>
      <c r="H89" s="84">
        <v>5</v>
      </c>
      <c r="I89" s="85">
        <v>42.88</v>
      </c>
      <c r="J89" s="84">
        <f t="shared" si="64"/>
        <v>5</v>
      </c>
      <c r="K89" s="85">
        <f t="shared" si="65"/>
        <v>214.4</v>
      </c>
      <c r="L89" s="85">
        <v>16.75</v>
      </c>
      <c r="M89" s="85">
        <f t="shared" si="66"/>
        <v>16.75</v>
      </c>
      <c r="N89" s="85">
        <v>0</v>
      </c>
      <c r="O89" s="85">
        <f t="shared" si="67"/>
        <v>0</v>
      </c>
      <c r="P89" s="85">
        <f t="shared" si="68"/>
        <v>231.15</v>
      </c>
      <c r="R89" s="50"/>
      <c r="S89" s="50"/>
    </row>
    <row r="90" spans="1:19" ht="13.5" customHeight="1" x14ac:dyDescent="0.2">
      <c r="A90" s="125">
        <f>IF(D90=0,"",1+MAX(A$12:A89))</f>
        <v>69</v>
      </c>
      <c r="B90" s="138"/>
      <c r="C90" s="129" t="s">
        <v>87</v>
      </c>
      <c r="D90" s="27">
        <f>ROUNDUP(D87*0.053,0)</f>
        <v>15</v>
      </c>
      <c r="E90" s="27" t="s">
        <v>88</v>
      </c>
      <c r="F90" s="83">
        <v>0.1</v>
      </c>
      <c r="G90" s="84">
        <f t="shared" si="58"/>
        <v>16.5</v>
      </c>
      <c r="H90" s="84">
        <v>0.22</v>
      </c>
      <c r="I90" s="85">
        <v>42.88</v>
      </c>
      <c r="J90" s="84">
        <f t="shared" si="64"/>
        <v>3.63</v>
      </c>
      <c r="K90" s="85">
        <f t="shared" si="65"/>
        <v>155.65440000000001</v>
      </c>
      <c r="L90" s="85">
        <v>0.5</v>
      </c>
      <c r="M90" s="85">
        <f t="shared" si="66"/>
        <v>8.25</v>
      </c>
      <c r="N90" s="85">
        <v>0</v>
      </c>
      <c r="O90" s="85">
        <f t="shared" si="67"/>
        <v>0</v>
      </c>
      <c r="P90" s="85">
        <f t="shared" si="68"/>
        <v>163.90440000000001</v>
      </c>
      <c r="R90" s="50"/>
      <c r="S90" s="50"/>
    </row>
    <row r="91" spans="1:19" ht="13.5" customHeight="1" x14ac:dyDescent="0.2">
      <c r="A91" s="125">
        <f>IF(D91=0,"",1+MAX(A$12:A90))</f>
        <v>70</v>
      </c>
      <c r="B91" s="138"/>
      <c r="C91" s="129" t="s">
        <v>89</v>
      </c>
      <c r="D91" s="27">
        <f>ROUNDUP(D87*1.33,0)</f>
        <v>366</v>
      </c>
      <c r="E91" s="27" t="s">
        <v>55</v>
      </c>
      <c r="F91" s="83">
        <v>0</v>
      </c>
      <c r="G91" s="84">
        <f t="shared" si="58"/>
        <v>366</v>
      </c>
      <c r="H91" s="84">
        <v>2E-3</v>
      </c>
      <c r="I91" s="85">
        <v>42.88</v>
      </c>
      <c r="J91" s="84">
        <f t="shared" si="64"/>
        <v>0.73199999999999998</v>
      </c>
      <c r="K91" s="85">
        <f t="shared" si="65"/>
        <v>31.388160000000003</v>
      </c>
      <c r="L91" s="85">
        <v>0.06</v>
      </c>
      <c r="M91" s="85">
        <f t="shared" si="66"/>
        <v>21.96</v>
      </c>
      <c r="N91" s="85">
        <v>0</v>
      </c>
      <c r="O91" s="85">
        <f t="shared" si="67"/>
        <v>0</v>
      </c>
      <c r="P91" s="85">
        <f t="shared" si="68"/>
        <v>53.348160000000007</v>
      </c>
      <c r="R91" s="50"/>
      <c r="S91" s="50"/>
    </row>
    <row r="92" spans="1:19" ht="13.5" customHeight="1" x14ac:dyDescent="0.2">
      <c r="A92" s="125">
        <f>IF(D92=0,"",1+MAX(A$12:A91))</f>
        <v>71</v>
      </c>
      <c r="B92" s="138"/>
      <c r="C92" s="52" t="s">
        <v>90</v>
      </c>
      <c r="D92" s="27">
        <f>D83*4</f>
        <v>117.8</v>
      </c>
      <c r="E92" s="27" t="s">
        <v>56</v>
      </c>
      <c r="F92" s="83">
        <v>0.1</v>
      </c>
      <c r="G92" s="84">
        <f t="shared" si="58"/>
        <v>129.57999999999998</v>
      </c>
      <c r="H92" s="84">
        <v>2.5000000000000001E-2</v>
      </c>
      <c r="I92" s="85">
        <v>42.88</v>
      </c>
      <c r="J92" s="84">
        <f t="shared" si="64"/>
        <v>3.2394999999999996</v>
      </c>
      <c r="K92" s="85">
        <f t="shared" si="65"/>
        <v>138.90975999999998</v>
      </c>
      <c r="L92" s="85">
        <v>0.5</v>
      </c>
      <c r="M92" s="85">
        <f t="shared" si="66"/>
        <v>64.789999999999992</v>
      </c>
      <c r="N92" s="85">
        <v>0</v>
      </c>
      <c r="O92" s="85">
        <f t="shared" si="67"/>
        <v>0</v>
      </c>
      <c r="P92" s="85">
        <f t="shared" si="68"/>
        <v>203.69975999999997</v>
      </c>
      <c r="R92" s="50"/>
      <c r="S92" s="50"/>
    </row>
    <row r="93" spans="1:19" ht="13.5" customHeight="1" x14ac:dyDescent="0.2">
      <c r="A93" s="125" t="str">
        <f>IF(D93=0,"",1+MAX(A$12:A92))</f>
        <v/>
      </c>
      <c r="B93" s="138"/>
      <c r="C93" s="52"/>
      <c r="D93" s="27"/>
      <c r="E93" s="27"/>
      <c r="F93" s="83"/>
      <c r="G93" s="84"/>
      <c r="H93" s="84"/>
      <c r="I93" s="85"/>
      <c r="J93" s="84"/>
      <c r="K93" s="85"/>
      <c r="L93" s="85"/>
      <c r="M93" s="85"/>
      <c r="N93" s="85"/>
      <c r="O93" s="85"/>
      <c r="P93" s="85"/>
      <c r="R93" s="50"/>
      <c r="S93" s="50"/>
    </row>
    <row r="94" spans="1:19" ht="13.5" customHeight="1" x14ac:dyDescent="0.2">
      <c r="A94" s="125">
        <f>IF(D94=0,"",1+MAX(A$12:A93))</f>
        <v>72</v>
      </c>
      <c r="B94" s="138"/>
      <c r="C94" s="126" t="s">
        <v>102</v>
      </c>
      <c r="D94" s="127">
        <v>15.38</v>
      </c>
      <c r="E94" s="127" t="s">
        <v>56</v>
      </c>
      <c r="F94" s="83"/>
      <c r="G94" s="84"/>
      <c r="H94" s="84"/>
      <c r="I94" s="85"/>
      <c r="J94" s="84"/>
      <c r="K94" s="85"/>
      <c r="L94" s="85"/>
      <c r="M94" s="85"/>
      <c r="N94" s="85"/>
      <c r="O94" s="85"/>
      <c r="P94" s="85"/>
      <c r="R94" s="50"/>
      <c r="S94" s="50"/>
    </row>
    <row r="95" spans="1:19" ht="13.5" customHeight="1" x14ac:dyDescent="0.2">
      <c r="A95" s="125">
        <f>IF(D95=0,"",1+MAX(A$12:A94))</f>
        <v>73</v>
      </c>
      <c r="B95" s="138"/>
      <c r="C95" s="52" t="s">
        <v>93</v>
      </c>
      <c r="D95" s="27">
        <f>D94/2*8</f>
        <v>61.52</v>
      </c>
      <c r="E95" s="27" t="s">
        <v>56</v>
      </c>
      <c r="F95" s="83">
        <v>0.1</v>
      </c>
      <c r="G95" s="84">
        <f t="shared" ref="G95:G103" si="69">(F95*D95)+D95</f>
        <v>67.671999999999997</v>
      </c>
      <c r="H95" s="84">
        <v>5.3999999999999999E-2</v>
      </c>
      <c r="I95" s="85">
        <v>42.88</v>
      </c>
      <c r="J95" s="84">
        <f t="shared" ref="J95:J97" si="70">H95*G95</f>
        <v>3.6542879999999998</v>
      </c>
      <c r="K95" s="85">
        <f t="shared" ref="K95:K97" si="71">I95*J95</f>
        <v>156.69586944</v>
      </c>
      <c r="L95" s="85">
        <v>2.48</v>
      </c>
      <c r="M95" s="85">
        <f t="shared" ref="M95:M97" si="72">L95*G95</f>
        <v>167.82656</v>
      </c>
      <c r="N95" s="85">
        <v>0</v>
      </c>
      <c r="O95" s="85">
        <f t="shared" ref="O95:O97" si="73">N95*G95</f>
        <v>0</v>
      </c>
      <c r="P95" s="85">
        <f t="shared" ref="P95:P97" si="74">IF(D95="","",(K95+M95+O95))</f>
        <v>324.52242944</v>
      </c>
      <c r="R95" s="50"/>
      <c r="S95" s="50"/>
    </row>
    <row r="96" spans="1:19" ht="13.5" customHeight="1" x14ac:dyDescent="0.2">
      <c r="A96" s="125">
        <f>IF(D96=0,"",1+MAX(A$12:A95))</f>
        <v>74</v>
      </c>
      <c r="B96" s="138"/>
      <c r="C96" s="52" t="s">
        <v>94</v>
      </c>
      <c r="D96" s="27">
        <f>D94</f>
        <v>15.38</v>
      </c>
      <c r="E96" s="27" t="s">
        <v>56</v>
      </c>
      <c r="F96" s="83">
        <v>0.1</v>
      </c>
      <c r="G96" s="84">
        <f t="shared" si="69"/>
        <v>16.917999999999999</v>
      </c>
      <c r="H96" s="84">
        <v>5.3999999999999999E-2</v>
      </c>
      <c r="I96" s="85">
        <v>42.88</v>
      </c>
      <c r="J96" s="84">
        <f t="shared" si="70"/>
        <v>0.91357199999999994</v>
      </c>
      <c r="K96" s="85">
        <f t="shared" si="71"/>
        <v>39.173967359999999</v>
      </c>
      <c r="L96" s="85">
        <v>2.48</v>
      </c>
      <c r="M96" s="85">
        <f t="shared" si="72"/>
        <v>41.95664</v>
      </c>
      <c r="N96" s="85">
        <v>0</v>
      </c>
      <c r="O96" s="85">
        <f t="shared" si="73"/>
        <v>0</v>
      </c>
      <c r="P96" s="85">
        <f t="shared" si="74"/>
        <v>81.130607359999999</v>
      </c>
      <c r="R96" s="50"/>
      <c r="S96" s="50"/>
    </row>
    <row r="97" spans="1:19" ht="13.5" customHeight="1" x14ac:dyDescent="0.2">
      <c r="A97" s="125">
        <f>IF(D97=0,"",1+MAX(A$12:A96))</f>
        <v>75</v>
      </c>
      <c r="B97" s="138"/>
      <c r="C97" s="52" t="s">
        <v>95</v>
      </c>
      <c r="D97" s="27">
        <f>D94</f>
        <v>15.38</v>
      </c>
      <c r="E97" s="27" t="s">
        <v>56</v>
      </c>
      <c r="F97" s="83">
        <v>0.1</v>
      </c>
      <c r="G97" s="84">
        <f t="shared" si="69"/>
        <v>16.917999999999999</v>
      </c>
      <c r="H97" s="84">
        <v>5.3999999999999999E-2</v>
      </c>
      <c r="I97" s="85">
        <v>42.88</v>
      </c>
      <c r="J97" s="84">
        <f t="shared" si="70"/>
        <v>0.91357199999999994</v>
      </c>
      <c r="K97" s="85">
        <f t="shared" si="71"/>
        <v>39.173967359999999</v>
      </c>
      <c r="L97" s="85">
        <v>2.48</v>
      </c>
      <c r="M97" s="85">
        <f t="shared" si="72"/>
        <v>41.95664</v>
      </c>
      <c r="N97" s="85">
        <v>0</v>
      </c>
      <c r="O97" s="85">
        <f t="shared" si="73"/>
        <v>0</v>
      </c>
      <c r="P97" s="85">
        <f t="shared" si="74"/>
        <v>81.130607359999999</v>
      </c>
      <c r="R97" s="50"/>
      <c r="S97" s="50"/>
    </row>
    <row r="98" spans="1:19" ht="13.5" customHeight="1" x14ac:dyDescent="0.2">
      <c r="A98" s="125">
        <f>IF(D98=0,"",1+MAX(A$12:A97))</f>
        <v>76</v>
      </c>
      <c r="B98" s="138"/>
      <c r="C98" s="52" t="s">
        <v>103</v>
      </c>
      <c r="D98" s="27">
        <f>D94*8*2</f>
        <v>246.08</v>
      </c>
      <c r="E98" s="27" t="s">
        <v>52</v>
      </c>
      <c r="F98" s="83">
        <v>0.1</v>
      </c>
      <c r="G98" s="84">
        <f t="shared" si="69"/>
        <v>270.68799999999999</v>
      </c>
      <c r="H98" s="84"/>
      <c r="I98" s="85"/>
      <c r="J98" s="84"/>
      <c r="K98" s="85"/>
      <c r="L98" s="85"/>
      <c r="M98" s="85"/>
      <c r="N98" s="85"/>
      <c r="O98" s="85"/>
      <c r="P98" s="85"/>
      <c r="R98" s="50"/>
      <c r="S98" s="50"/>
    </row>
    <row r="99" spans="1:19" ht="13.5" customHeight="1" x14ac:dyDescent="0.2">
      <c r="A99" s="125">
        <f>IF(D99=0,"",1+MAX(A$12:A98))</f>
        <v>77</v>
      </c>
      <c r="B99" s="138"/>
      <c r="C99" s="129" t="s">
        <v>83</v>
      </c>
      <c r="D99" s="27">
        <f>ROUNDUP(D98/32,0)</f>
        <v>8</v>
      </c>
      <c r="E99" s="27" t="s">
        <v>84</v>
      </c>
      <c r="F99" s="83">
        <v>0</v>
      </c>
      <c r="G99" s="84">
        <f t="shared" si="69"/>
        <v>8</v>
      </c>
      <c r="H99" s="84">
        <v>0.48</v>
      </c>
      <c r="I99" s="85">
        <v>42.88</v>
      </c>
      <c r="J99" s="84">
        <f t="shared" ref="J99:J103" si="75">H99*G99</f>
        <v>3.84</v>
      </c>
      <c r="K99" s="85">
        <f t="shared" ref="K99:K103" si="76">I99*J99</f>
        <v>164.6592</v>
      </c>
      <c r="L99" s="85">
        <v>17.86</v>
      </c>
      <c r="M99" s="85">
        <f t="shared" ref="M99:M103" si="77">L99*G99</f>
        <v>142.88</v>
      </c>
      <c r="N99" s="85">
        <v>0</v>
      </c>
      <c r="O99" s="85">
        <f t="shared" ref="O99:O103" si="78">N99*G99</f>
        <v>0</v>
      </c>
      <c r="P99" s="85">
        <f t="shared" ref="P99:P103" si="79">IF(D99="","",(K99+M99+O99))</f>
        <v>307.53919999999999</v>
      </c>
      <c r="R99" s="50"/>
      <c r="S99" s="50"/>
    </row>
    <row r="100" spans="1:19" ht="13.5" customHeight="1" x14ac:dyDescent="0.2">
      <c r="A100" s="125">
        <f>IF(D100=0,"",1+MAX(A$12:A99))</f>
        <v>78</v>
      </c>
      <c r="B100" s="138"/>
      <c r="C100" s="129" t="s">
        <v>85</v>
      </c>
      <c r="D100" s="27">
        <f>ROUNDUP(D99*24/500,0)</f>
        <v>1</v>
      </c>
      <c r="E100" s="27" t="s">
        <v>86</v>
      </c>
      <c r="F100" s="83">
        <v>0</v>
      </c>
      <c r="G100" s="84">
        <f t="shared" si="69"/>
        <v>1</v>
      </c>
      <c r="H100" s="84">
        <v>5</v>
      </c>
      <c r="I100" s="85">
        <v>42.88</v>
      </c>
      <c r="J100" s="84">
        <f t="shared" si="75"/>
        <v>5</v>
      </c>
      <c r="K100" s="85">
        <f t="shared" si="76"/>
        <v>214.4</v>
      </c>
      <c r="L100" s="85">
        <v>16.75</v>
      </c>
      <c r="M100" s="85">
        <f t="shared" si="77"/>
        <v>16.75</v>
      </c>
      <c r="N100" s="85">
        <v>0</v>
      </c>
      <c r="O100" s="85">
        <f t="shared" si="78"/>
        <v>0</v>
      </c>
      <c r="P100" s="85">
        <f t="shared" si="79"/>
        <v>231.15</v>
      </c>
      <c r="R100" s="50"/>
      <c r="S100" s="50"/>
    </row>
    <row r="101" spans="1:19" ht="13.5" customHeight="1" x14ac:dyDescent="0.2">
      <c r="A101" s="125">
        <f>IF(D101=0,"",1+MAX(A$12:A100))</f>
        <v>79</v>
      </c>
      <c r="B101" s="138"/>
      <c r="C101" s="129" t="s">
        <v>87</v>
      </c>
      <c r="D101" s="27">
        <f>ROUNDUP(D98*0.053,0)</f>
        <v>14</v>
      </c>
      <c r="E101" s="27" t="s">
        <v>88</v>
      </c>
      <c r="F101" s="83">
        <v>0.1</v>
      </c>
      <c r="G101" s="84">
        <f t="shared" si="69"/>
        <v>15.4</v>
      </c>
      <c r="H101" s="84">
        <v>0.22</v>
      </c>
      <c r="I101" s="85">
        <v>42.88</v>
      </c>
      <c r="J101" s="84">
        <f t="shared" si="75"/>
        <v>3.3879999999999999</v>
      </c>
      <c r="K101" s="85">
        <f t="shared" si="76"/>
        <v>145.27744000000001</v>
      </c>
      <c r="L101" s="85">
        <v>0.5</v>
      </c>
      <c r="M101" s="85">
        <f t="shared" si="77"/>
        <v>7.7</v>
      </c>
      <c r="N101" s="85">
        <v>0</v>
      </c>
      <c r="O101" s="85">
        <f t="shared" si="78"/>
        <v>0</v>
      </c>
      <c r="P101" s="85">
        <f t="shared" si="79"/>
        <v>152.97744</v>
      </c>
      <c r="R101" s="50"/>
      <c r="S101" s="50"/>
    </row>
    <row r="102" spans="1:19" ht="13.5" customHeight="1" x14ac:dyDescent="0.2">
      <c r="A102" s="125">
        <f>IF(D102=0,"",1+MAX(A$12:A101))</f>
        <v>80</v>
      </c>
      <c r="B102" s="138"/>
      <c r="C102" s="129" t="s">
        <v>89</v>
      </c>
      <c r="D102" s="27">
        <f>ROUNDUP(D98*1.33,0)</f>
        <v>328</v>
      </c>
      <c r="E102" s="27" t="s">
        <v>55</v>
      </c>
      <c r="F102" s="83">
        <v>0</v>
      </c>
      <c r="G102" s="84">
        <f t="shared" si="69"/>
        <v>328</v>
      </c>
      <c r="H102" s="84">
        <v>2E-3</v>
      </c>
      <c r="I102" s="85">
        <v>42.88</v>
      </c>
      <c r="J102" s="84">
        <f t="shared" si="75"/>
        <v>0.65600000000000003</v>
      </c>
      <c r="K102" s="85">
        <f t="shared" si="76"/>
        <v>28.129280000000001</v>
      </c>
      <c r="L102" s="85">
        <v>0.06</v>
      </c>
      <c r="M102" s="85">
        <f t="shared" si="77"/>
        <v>19.68</v>
      </c>
      <c r="N102" s="85">
        <v>0</v>
      </c>
      <c r="O102" s="85">
        <f t="shared" si="78"/>
        <v>0</v>
      </c>
      <c r="P102" s="85">
        <f t="shared" si="79"/>
        <v>47.809280000000001</v>
      </c>
      <c r="R102" s="50"/>
      <c r="S102" s="50"/>
    </row>
    <row r="103" spans="1:19" ht="13.5" customHeight="1" x14ac:dyDescent="0.2">
      <c r="A103" s="125">
        <f>IF(D103=0,"",1+MAX(A$12:A102))</f>
        <v>81</v>
      </c>
      <c r="B103" s="138"/>
      <c r="C103" s="52" t="s">
        <v>90</v>
      </c>
      <c r="D103" s="27">
        <f>D94*4</f>
        <v>61.52</v>
      </c>
      <c r="E103" s="27" t="s">
        <v>56</v>
      </c>
      <c r="F103" s="83">
        <v>0.1</v>
      </c>
      <c r="G103" s="84">
        <f t="shared" si="69"/>
        <v>67.671999999999997</v>
      </c>
      <c r="H103" s="84">
        <v>2.5000000000000001E-2</v>
      </c>
      <c r="I103" s="85">
        <v>42.88</v>
      </c>
      <c r="J103" s="84">
        <f t="shared" si="75"/>
        <v>1.6918</v>
      </c>
      <c r="K103" s="85">
        <f t="shared" si="76"/>
        <v>72.544384000000008</v>
      </c>
      <c r="L103" s="85">
        <v>0.5</v>
      </c>
      <c r="M103" s="85">
        <f t="shared" si="77"/>
        <v>33.835999999999999</v>
      </c>
      <c r="N103" s="85">
        <v>0</v>
      </c>
      <c r="O103" s="85">
        <f t="shared" si="78"/>
        <v>0</v>
      </c>
      <c r="P103" s="85">
        <f t="shared" si="79"/>
        <v>106.38038400000001</v>
      </c>
      <c r="R103" s="50"/>
      <c r="S103" s="50"/>
    </row>
    <row r="104" spans="1:19" ht="13.5" customHeight="1" x14ac:dyDescent="0.2">
      <c r="A104" s="125" t="str">
        <f>IF(D104=0,"",1+MAX(A$12:A103))</f>
        <v/>
      </c>
      <c r="B104" s="138"/>
      <c r="C104" s="52"/>
      <c r="D104" s="27"/>
      <c r="E104" s="27"/>
      <c r="F104" s="83"/>
      <c r="G104" s="84"/>
      <c r="H104" s="84"/>
      <c r="I104" s="85"/>
      <c r="J104" s="84"/>
      <c r="K104" s="85"/>
      <c r="L104" s="85"/>
      <c r="M104" s="85"/>
      <c r="N104" s="85"/>
      <c r="O104" s="85"/>
      <c r="P104" s="85"/>
      <c r="R104" s="50"/>
      <c r="S104" s="50"/>
    </row>
    <row r="105" spans="1:19" ht="13.5" customHeight="1" x14ac:dyDescent="0.2">
      <c r="A105" s="125">
        <f>IF(D105=0,"",1+MAX(A$12:A104))</f>
        <v>82</v>
      </c>
      <c r="B105" s="138"/>
      <c r="C105" s="126" t="s">
        <v>104</v>
      </c>
      <c r="D105" s="127">
        <v>155.49</v>
      </c>
      <c r="E105" s="127" t="s">
        <v>56</v>
      </c>
      <c r="F105" s="83"/>
      <c r="G105" s="84"/>
      <c r="H105" s="84"/>
      <c r="I105" s="85"/>
      <c r="J105" s="84"/>
      <c r="K105" s="85"/>
      <c r="L105" s="85"/>
      <c r="M105" s="85"/>
      <c r="N105" s="85"/>
      <c r="O105" s="85"/>
      <c r="P105" s="85"/>
      <c r="R105" s="50"/>
      <c r="S105" s="50"/>
    </row>
    <row r="106" spans="1:19" ht="13.5" customHeight="1" x14ac:dyDescent="0.2">
      <c r="A106" s="125">
        <f>IF(D106=0,"",1+MAX(A$12:A105))</f>
        <v>83</v>
      </c>
      <c r="B106" s="138"/>
      <c r="C106" s="52" t="s">
        <v>93</v>
      </c>
      <c r="D106" s="27">
        <f>D105/2*10.5</f>
        <v>816.32249999999999</v>
      </c>
      <c r="E106" s="27" t="s">
        <v>56</v>
      </c>
      <c r="F106" s="83">
        <v>0.1</v>
      </c>
      <c r="G106" s="84">
        <f t="shared" ref="G106:G114" si="80">(F106*D106)+D106</f>
        <v>897.95474999999999</v>
      </c>
      <c r="H106" s="84">
        <v>5.3999999999999999E-2</v>
      </c>
      <c r="I106" s="85">
        <v>42.88</v>
      </c>
      <c r="J106" s="84">
        <f t="shared" ref="J106:J108" si="81">H106*G106</f>
        <v>48.489556499999999</v>
      </c>
      <c r="K106" s="85">
        <f t="shared" ref="K106:K108" si="82">I106*J106</f>
        <v>2079.2321827200003</v>
      </c>
      <c r="L106" s="85">
        <v>2.48</v>
      </c>
      <c r="M106" s="85">
        <f t="shared" ref="M106:M108" si="83">L106*G106</f>
        <v>2226.92778</v>
      </c>
      <c r="N106" s="85">
        <v>0</v>
      </c>
      <c r="O106" s="85">
        <f t="shared" ref="O106:O108" si="84">N106*G106</f>
        <v>0</v>
      </c>
      <c r="P106" s="85">
        <f t="shared" ref="P106:P108" si="85">IF(D106="","",(K106+M106+O106))</f>
        <v>4306.1599627200003</v>
      </c>
      <c r="R106" s="50"/>
      <c r="S106" s="50"/>
    </row>
    <row r="107" spans="1:19" ht="13.5" customHeight="1" x14ac:dyDescent="0.2">
      <c r="A107" s="125">
        <f>IF(D107=0,"",1+MAX(A$12:A106))</f>
        <v>84</v>
      </c>
      <c r="B107" s="138"/>
      <c r="C107" s="52" t="s">
        <v>94</v>
      </c>
      <c r="D107" s="27">
        <f>D105</f>
        <v>155.49</v>
      </c>
      <c r="E107" s="27" t="s">
        <v>56</v>
      </c>
      <c r="F107" s="83">
        <v>0.1</v>
      </c>
      <c r="G107" s="84">
        <f t="shared" si="80"/>
        <v>171.03900000000002</v>
      </c>
      <c r="H107" s="84">
        <v>5.3999999999999999E-2</v>
      </c>
      <c r="I107" s="85">
        <v>42.88</v>
      </c>
      <c r="J107" s="84">
        <f t="shared" si="81"/>
        <v>9.2361060000000013</v>
      </c>
      <c r="K107" s="85">
        <f t="shared" si="82"/>
        <v>396.04422528000009</v>
      </c>
      <c r="L107" s="85">
        <v>2.48</v>
      </c>
      <c r="M107" s="85">
        <f t="shared" si="83"/>
        <v>424.17672000000005</v>
      </c>
      <c r="N107" s="85">
        <v>0</v>
      </c>
      <c r="O107" s="85">
        <f t="shared" si="84"/>
        <v>0</v>
      </c>
      <c r="P107" s="85">
        <f t="shared" si="85"/>
        <v>820.22094528000014</v>
      </c>
      <c r="R107" s="50"/>
      <c r="S107" s="50"/>
    </row>
    <row r="108" spans="1:19" ht="13.5" customHeight="1" x14ac:dyDescent="0.2">
      <c r="A108" s="125">
        <f>IF(D108=0,"",1+MAX(A$12:A107))</f>
        <v>85</v>
      </c>
      <c r="B108" s="138"/>
      <c r="C108" s="52" t="s">
        <v>95</v>
      </c>
      <c r="D108" s="27">
        <f>D105</f>
        <v>155.49</v>
      </c>
      <c r="E108" s="27" t="s">
        <v>56</v>
      </c>
      <c r="F108" s="83">
        <v>0.1</v>
      </c>
      <c r="G108" s="84">
        <f t="shared" si="80"/>
        <v>171.03900000000002</v>
      </c>
      <c r="H108" s="84">
        <v>5.3999999999999999E-2</v>
      </c>
      <c r="I108" s="85">
        <v>42.88</v>
      </c>
      <c r="J108" s="84">
        <f t="shared" si="81"/>
        <v>9.2361060000000013</v>
      </c>
      <c r="K108" s="85">
        <f t="shared" si="82"/>
        <v>396.04422528000009</v>
      </c>
      <c r="L108" s="85">
        <v>2.48</v>
      </c>
      <c r="M108" s="85">
        <f t="shared" si="83"/>
        <v>424.17672000000005</v>
      </c>
      <c r="N108" s="85">
        <v>0</v>
      </c>
      <c r="O108" s="85">
        <f t="shared" si="84"/>
        <v>0</v>
      </c>
      <c r="P108" s="85">
        <f t="shared" si="85"/>
        <v>820.22094528000014</v>
      </c>
      <c r="R108" s="50"/>
      <c r="S108" s="50"/>
    </row>
    <row r="109" spans="1:19" ht="13.5" customHeight="1" x14ac:dyDescent="0.2">
      <c r="A109" s="125">
        <f>IF(D109=0,"",1+MAX(A$12:A108))</f>
        <v>86</v>
      </c>
      <c r="B109" s="138"/>
      <c r="C109" s="52" t="s">
        <v>105</v>
      </c>
      <c r="D109" s="27">
        <f>D105*10.5*2</f>
        <v>3265.29</v>
      </c>
      <c r="E109" s="27" t="s">
        <v>52</v>
      </c>
      <c r="F109" s="83">
        <v>0.1</v>
      </c>
      <c r="G109" s="84">
        <f t="shared" si="80"/>
        <v>3591.819</v>
      </c>
      <c r="H109" s="84"/>
      <c r="I109" s="85"/>
      <c r="J109" s="84"/>
      <c r="K109" s="85"/>
      <c r="L109" s="85"/>
      <c r="M109" s="85"/>
      <c r="N109" s="85"/>
      <c r="O109" s="85"/>
      <c r="P109" s="85"/>
      <c r="R109" s="50"/>
      <c r="S109" s="50"/>
    </row>
    <row r="110" spans="1:19" ht="13.5" customHeight="1" x14ac:dyDescent="0.2">
      <c r="A110" s="125">
        <f>IF(D110=0,"",1+MAX(A$12:A109))</f>
        <v>87</v>
      </c>
      <c r="B110" s="138"/>
      <c r="C110" s="129" t="s">
        <v>83</v>
      </c>
      <c r="D110" s="27">
        <f>ROUNDUP(D109/32,0)</f>
        <v>103</v>
      </c>
      <c r="E110" s="27" t="s">
        <v>84</v>
      </c>
      <c r="F110" s="83">
        <v>0</v>
      </c>
      <c r="G110" s="84">
        <f t="shared" si="80"/>
        <v>103</v>
      </c>
      <c r="H110" s="84">
        <v>0.48</v>
      </c>
      <c r="I110" s="85">
        <v>42.88</v>
      </c>
      <c r="J110" s="84">
        <f t="shared" ref="J110:J114" si="86">H110*G110</f>
        <v>49.44</v>
      </c>
      <c r="K110" s="85">
        <f t="shared" ref="K110:K114" si="87">I110*J110</f>
        <v>2119.9872</v>
      </c>
      <c r="L110" s="85">
        <v>17.86</v>
      </c>
      <c r="M110" s="85">
        <f t="shared" ref="M110:M114" si="88">L110*G110</f>
        <v>1839.58</v>
      </c>
      <c r="N110" s="85">
        <v>0</v>
      </c>
      <c r="O110" s="85">
        <f t="shared" ref="O110:O114" si="89">N110*G110</f>
        <v>0</v>
      </c>
      <c r="P110" s="85">
        <f t="shared" ref="P110:P114" si="90">IF(D110="","",(K110+M110+O110))</f>
        <v>3959.5672</v>
      </c>
      <c r="R110" s="50"/>
      <c r="S110" s="50"/>
    </row>
    <row r="111" spans="1:19" ht="13.5" customHeight="1" x14ac:dyDescent="0.2">
      <c r="A111" s="125">
        <f>IF(D111=0,"",1+MAX(A$12:A110))</f>
        <v>88</v>
      </c>
      <c r="B111" s="138"/>
      <c r="C111" s="129" t="s">
        <v>85</v>
      </c>
      <c r="D111" s="27">
        <f>ROUNDUP(D110*24/500,0)</f>
        <v>5</v>
      </c>
      <c r="E111" s="27" t="s">
        <v>86</v>
      </c>
      <c r="F111" s="83">
        <v>0</v>
      </c>
      <c r="G111" s="84">
        <f t="shared" si="80"/>
        <v>5</v>
      </c>
      <c r="H111" s="84">
        <v>5</v>
      </c>
      <c r="I111" s="85">
        <v>42.88</v>
      </c>
      <c r="J111" s="84">
        <f t="shared" si="86"/>
        <v>25</v>
      </c>
      <c r="K111" s="85">
        <f t="shared" si="87"/>
        <v>1072</v>
      </c>
      <c r="L111" s="85">
        <v>16.75</v>
      </c>
      <c r="M111" s="85">
        <f t="shared" si="88"/>
        <v>83.75</v>
      </c>
      <c r="N111" s="85">
        <v>0</v>
      </c>
      <c r="O111" s="85">
        <f t="shared" si="89"/>
        <v>0</v>
      </c>
      <c r="P111" s="85">
        <f t="shared" si="90"/>
        <v>1155.75</v>
      </c>
      <c r="R111" s="50"/>
      <c r="S111" s="50"/>
    </row>
    <row r="112" spans="1:19" ht="13.5" customHeight="1" x14ac:dyDescent="0.2">
      <c r="A112" s="125">
        <f>IF(D112=0,"",1+MAX(A$12:A111))</f>
        <v>89</v>
      </c>
      <c r="B112" s="138"/>
      <c r="C112" s="129" t="s">
        <v>87</v>
      </c>
      <c r="D112" s="27">
        <f>ROUNDUP(D109*0.053,0)</f>
        <v>174</v>
      </c>
      <c r="E112" s="27" t="s">
        <v>88</v>
      </c>
      <c r="F112" s="83">
        <v>0.1</v>
      </c>
      <c r="G112" s="84">
        <f t="shared" si="80"/>
        <v>191.4</v>
      </c>
      <c r="H112" s="84">
        <v>0.22</v>
      </c>
      <c r="I112" s="85">
        <v>42.88</v>
      </c>
      <c r="J112" s="84">
        <f t="shared" si="86"/>
        <v>42.108000000000004</v>
      </c>
      <c r="K112" s="85">
        <f t="shared" si="87"/>
        <v>1805.5910400000002</v>
      </c>
      <c r="L112" s="85">
        <v>0.5</v>
      </c>
      <c r="M112" s="85">
        <f t="shared" si="88"/>
        <v>95.7</v>
      </c>
      <c r="N112" s="85">
        <v>0</v>
      </c>
      <c r="O112" s="85">
        <f t="shared" si="89"/>
        <v>0</v>
      </c>
      <c r="P112" s="85">
        <f t="shared" si="90"/>
        <v>1901.2910400000003</v>
      </c>
      <c r="R112" s="50"/>
      <c r="S112" s="50"/>
    </row>
    <row r="113" spans="1:19" ht="13.5" customHeight="1" x14ac:dyDescent="0.2">
      <c r="A113" s="125">
        <f>IF(D113=0,"",1+MAX(A$12:A112))</f>
        <v>90</v>
      </c>
      <c r="B113" s="138"/>
      <c r="C113" s="129" t="s">
        <v>89</v>
      </c>
      <c r="D113" s="27">
        <f>ROUNDUP(D109*1.33,0)</f>
        <v>4343</v>
      </c>
      <c r="E113" s="27" t="s">
        <v>55</v>
      </c>
      <c r="F113" s="83">
        <v>0</v>
      </c>
      <c r="G113" s="84">
        <f t="shared" si="80"/>
        <v>4343</v>
      </c>
      <c r="H113" s="84">
        <v>2E-3</v>
      </c>
      <c r="I113" s="85">
        <v>42.88</v>
      </c>
      <c r="J113" s="84">
        <f t="shared" si="86"/>
        <v>8.6859999999999999</v>
      </c>
      <c r="K113" s="85">
        <f t="shared" si="87"/>
        <v>372.45568000000003</v>
      </c>
      <c r="L113" s="85">
        <v>0.06</v>
      </c>
      <c r="M113" s="85">
        <f t="shared" si="88"/>
        <v>260.58</v>
      </c>
      <c r="N113" s="85">
        <v>0</v>
      </c>
      <c r="O113" s="85">
        <f t="shared" si="89"/>
        <v>0</v>
      </c>
      <c r="P113" s="85">
        <f t="shared" si="90"/>
        <v>633.03567999999996</v>
      </c>
      <c r="R113" s="50"/>
      <c r="S113" s="50"/>
    </row>
    <row r="114" spans="1:19" ht="13.5" customHeight="1" x14ac:dyDescent="0.2">
      <c r="A114" s="125">
        <f>IF(D114=0,"",1+MAX(A$12:A113))</f>
        <v>91</v>
      </c>
      <c r="B114" s="138"/>
      <c r="C114" s="52" t="s">
        <v>90</v>
      </c>
      <c r="D114" s="27">
        <f>D105*4</f>
        <v>621.96</v>
      </c>
      <c r="E114" s="27" t="s">
        <v>56</v>
      </c>
      <c r="F114" s="83">
        <v>0.1</v>
      </c>
      <c r="G114" s="84">
        <f t="shared" si="80"/>
        <v>684.15600000000006</v>
      </c>
      <c r="H114" s="84">
        <v>2.5000000000000001E-2</v>
      </c>
      <c r="I114" s="85">
        <v>42.88</v>
      </c>
      <c r="J114" s="84">
        <f t="shared" si="86"/>
        <v>17.103900000000003</v>
      </c>
      <c r="K114" s="85">
        <f t="shared" si="87"/>
        <v>733.41523200000017</v>
      </c>
      <c r="L114" s="85">
        <v>0.5</v>
      </c>
      <c r="M114" s="85">
        <f t="shared" si="88"/>
        <v>342.07800000000003</v>
      </c>
      <c r="N114" s="85">
        <v>0</v>
      </c>
      <c r="O114" s="85">
        <f t="shared" si="89"/>
        <v>0</v>
      </c>
      <c r="P114" s="85">
        <f t="shared" si="90"/>
        <v>1075.4932320000003</v>
      </c>
      <c r="R114" s="50"/>
      <c r="S114" s="50"/>
    </row>
    <row r="115" spans="1:19" ht="13.5" customHeight="1" x14ac:dyDescent="0.2">
      <c r="A115" s="125" t="str">
        <f>IF(D115=0,"",1+MAX(A$12:A114))</f>
        <v/>
      </c>
      <c r="B115" s="138"/>
      <c r="C115" s="52"/>
      <c r="D115" s="27"/>
      <c r="E115" s="27"/>
      <c r="F115" s="83"/>
      <c r="G115" s="84"/>
      <c r="H115" s="84"/>
      <c r="I115" s="85"/>
      <c r="J115" s="84"/>
      <c r="K115" s="85"/>
      <c r="L115" s="85"/>
      <c r="M115" s="85"/>
      <c r="N115" s="85"/>
      <c r="O115" s="85"/>
      <c r="P115" s="85"/>
      <c r="R115" s="50"/>
      <c r="S115" s="50"/>
    </row>
    <row r="116" spans="1:19" ht="13.5" customHeight="1" x14ac:dyDescent="0.2">
      <c r="A116" s="125">
        <f>IF(D116=0,"",1+MAX(A$12:A115))</f>
        <v>92</v>
      </c>
      <c r="B116" s="138"/>
      <c r="C116" s="126" t="s">
        <v>104</v>
      </c>
      <c r="D116" s="127">
        <v>18.850000000000001</v>
      </c>
      <c r="E116" s="127" t="s">
        <v>56</v>
      </c>
      <c r="F116" s="83"/>
      <c r="G116" s="84"/>
      <c r="H116" s="84"/>
      <c r="I116" s="85"/>
      <c r="J116" s="84"/>
      <c r="K116" s="85"/>
      <c r="L116" s="85"/>
      <c r="M116" s="85"/>
      <c r="N116" s="85"/>
      <c r="O116" s="85"/>
      <c r="P116" s="85"/>
      <c r="R116" s="50"/>
      <c r="S116" s="50"/>
    </row>
    <row r="117" spans="1:19" ht="13.5" customHeight="1" x14ac:dyDescent="0.2">
      <c r="A117" s="125">
        <f>IF(D117=0,"",1+MAX(A$12:A116))</f>
        <v>93</v>
      </c>
      <c r="B117" s="138"/>
      <c r="C117" s="52" t="s">
        <v>93</v>
      </c>
      <c r="D117" s="27">
        <f>D116/2*10.5</f>
        <v>98.962500000000006</v>
      </c>
      <c r="E117" s="27" t="s">
        <v>56</v>
      </c>
      <c r="F117" s="83">
        <v>0.1</v>
      </c>
      <c r="G117" s="84">
        <f t="shared" ref="G117:G125" si="91">(F117*D117)+D117</f>
        <v>108.85875000000001</v>
      </c>
      <c r="H117" s="84">
        <v>5.3999999999999999E-2</v>
      </c>
      <c r="I117" s="85">
        <v>42.88</v>
      </c>
      <c r="J117" s="84">
        <f t="shared" ref="J117:J119" si="92">H117*G117</f>
        <v>5.8783725000000011</v>
      </c>
      <c r="K117" s="85">
        <f t="shared" ref="K117:K119" si="93">I117*J117</f>
        <v>252.06461280000005</v>
      </c>
      <c r="L117" s="85">
        <v>2.48</v>
      </c>
      <c r="M117" s="85">
        <f t="shared" ref="M117:M119" si="94">L117*G117</f>
        <v>269.96970000000005</v>
      </c>
      <c r="N117" s="85">
        <v>0</v>
      </c>
      <c r="O117" s="85">
        <f t="shared" ref="O117:O119" si="95">N117*G117</f>
        <v>0</v>
      </c>
      <c r="P117" s="85">
        <f t="shared" ref="P117:P119" si="96">IF(D117="","",(K117+M117+O117))</f>
        <v>522.03431280000007</v>
      </c>
      <c r="R117" s="50"/>
      <c r="S117" s="50"/>
    </row>
    <row r="118" spans="1:19" ht="13.5" customHeight="1" x14ac:dyDescent="0.2">
      <c r="A118" s="125">
        <f>IF(D118=0,"",1+MAX(A$12:A117))</f>
        <v>94</v>
      </c>
      <c r="B118" s="138"/>
      <c r="C118" s="52" t="s">
        <v>94</v>
      </c>
      <c r="D118" s="27">
        <f>D116</f>
        <v>18.850000000000001</v>
      </c>
      <c r="E118" s="27" t="s">
        <v>56</v>
      </c>
      <c r="F118" s="83">
        <v>0.1</v>
      </c>
      <c r="G118" s="84">
        <f t="shared" si="91"/>
        <v>20.735000000000003</v>
      </c>
      <c r="H118" s="84">
        <v>5.3999999999999999E-2</v>
      </c>
      <c r="I118" s="85">
        <v>42.88</v>
      </c>
      <c r="J118" s="84">
        <f t="shared" si="92"/>
        <v>1.1196900000000001</v>
      </c>
      <c r="K118" s="85">
        <f t="shared" si="93"/>
        <v>48.012307200000009</v>
      </c>
      <c r="L118" s="85">
        <v>2.48</v>
      </c>
      <c r="M118" s="85">
        <f t="shared" si="94"/>
        <v>51.422800000000009</v>
      </c>
      <c r="N118" s="85">
        <v>0</v>
      </c>
      <c r="O118" s="85">
        <f t="shared" si="95"/>
        <v>0</v>
      </c>
      <c r="P118" s="85">
        <f t="shared" si="96"/>
        <v>99.435107200000019</v>
      </c>
      <c r="R118" s="50"/>
      <c r="S118" s="50"/>
    </row>
    <row r="119" spans="1:19" ht="13.5" customHeight="1" x14ac:dyDescent="0.2">
      <c r="A119" s="125">
        <f>IF(D119=0,"",1+MAX(A$12:A118))</f>
        <v>95</v>
      </c>
      <c r="B119" s="138"/>
      <c r="C119" s="52" t="s">
        <v>95</v>
      </c>
      <c r="D119" s="27">
        <f>D116</f>
        <v>18.850000000000001</v>
      </c>
      <c r="E119" s="27" t="s">
        <v>56</v>
      </c>
      <c r="F119" s="83">
        <v>0.1</v>
      </c>
      <c r="G119" s="84">
        <f t="shared" si="91"/>
        <v>20.735000000000003</v>
      </c>
      <c r="H119" s="84">
        <v>5.3999999999999999E-2</v>
      </c>
      <c r="I119" s="85">
        <v>42.88</v>
      </c>
      <c r="J119" s="84">
        <f t="shared" si="92"/>
        <v>1.1196900000000001</v>
      </c>
      <c r="K119" s="85">
        <f t="shared" si="93"/>
        <v>48.012307200000009</v>
      </c>
      <c r="L119" s="85">
        <v>2.48</v>
      </c>
      <c r="M119" s="85">
        <f t="shared" si="94"/>
        <v>51.422800000000009</v>
      </c>
      <c r="N119" s="85">
        <v>0</v>
      </c>
      <c r="O119" s="85">
        <f t="shared" si="95"/>
        <v>0</v>
      </c>
      <c r="P119" s="85">
        <f t="shared" si="96"/>
        <v>99.435107200000019</v>
      </c>
      <c r="R119" s="50"/>
      <c r="S119" s="50"/>
    </row>
    <row r="120" spans="1:19" ht="13.5" customHeight="1" x14ac:dyDescent="0.2">
      <c r="A120" s="125">
        <f>IF(D120=0,"",1+MAX(A$12:A119))</f>
        <v>96</v>
      </c>
      <c r="B120" s="138"/>
      <c r="C120" s="52" t="s">
        <v>106</v>
      </c>
      <c r="D120" s="27">
        <f>D116*10.5</f>
        <v>197.92500000000001</v>
      </c>
      <c r="E120" s="27" t="s">
        <v>52</v>
      </c>
      <c r="F120" s="83">
        <v>0.1</v>
      </c>
      <c r="G120" s="84">
        <f t="shared" si="91"/>
        <v>217.71750000000003</v>
      </c>
      <c r="H120" s="84"/>
      <c r="I120" s="85"/>
      <c r="J120" s="84"/>
      <c r="K120" s="85"/>
      <c r="L120" s="85"/>
      <c r="M120" s="85"/>
      <c r="N120" s="85"/>
      <c r="O120" s="85"/>
      <c r="P120" s="85"/>
      <c r="R120" s="50"/>
      <c r="S120" s="50"/>
    </row>
    <row r="121" spans="1:19" ht="13.5" customHeight="1" x14ac:dyDescent="0.2">
      <c r="A121" s="125">
        <f>IF(D121=0,"",1+MAX(A$12:A120))</f>
        <v>97</v>
      </c>
      <c r="B121" s="138"/>
      <c r="C121" s="129" t="s">
        <v>83</v>
      </c>
      <c r="D121" s="27">
        <f>ROUNDUP(D120/32,0)</f>
        <v>7</v>
      </c>
      <c r="E121" s="27" t="s">
        <v>84</v>
      </c>
      <c r="F121" s="83">
        <v>0</v>
      </c>
      <c r="G121" s="84">
        <f t="shared" si="91"/>
        <v>7</v>
      </c>
      <c r="H121" s="84">
        <v>0.48</v>
      </c>
      <c r="I121" s="85">
        <v>42.88</v>
      </c>
      <c r="J121" s="84">
        <f t="shared" ref="J121:J125" si="97">H121*G121</f>
        <v>3.36</v>
      </c>
      <c r="K121" s="85">
        <f t="shared" ref="K121:K125" si="98">I121*J121</f>
        <v>144.07679999999999</v>
      </c>
      <c r="L121" s="85">
        <v>23.98</v>
      </c>
      <c r="M121" s="85">
        <f t="shared" ref="M121:M125" si="99">L121*G121</f>
        <v>167.86</v>
      </c>
      <c r="N121" s="85">
        <v>0</v>
      </c>
      <c r="O121" s="85">
        <f t="shared" ref="O121:O125" si="100">N121*G121</f>
        <v>0</v>
      </c>
      <c r="P121" s="85">
        <f t="shared" ref="P121:P125" si="101">IF(D121="","",(K121+M121+O121))</f>
        <v>311.93680000000001</v>
      </c>
      <c r="R121" s="50"/>
      <c r="S121" s="50"/>
    </row>
    <row r="122" spans="1:19" ht="13.5" customHeight="1" x14ac:dyDescent="0.2">
      <c r="A122" s="125">
        <f>IF(D122=0,"",1+MAX(A$12:A121))</f>
        <v>98</v>
      </c>
      <c r="B122" s="138"/>
      <c r="C122" s="129" t="s">
        <v>85</v>
      </c>
      <c r="D122" s="27">
        <f>ROUNDUP(D121*24/500,0)</f>
        <v>1</v>
      </c>
      <c r="E122" s="27" t="s">
        <v>86</v>
      </c>
      <c r="F122" s="83">
        <v>0</v>
      </c>
      <c r="G122" s="84">
        <f t="shared" si="91"/>
        <v>1</v>
      </c>
      <c r="H122" s="84">
        <v>5</v>
      </c>
      <c r="I122" s="85">
        <v>42.88</v>
      </c>
      <c r="J122" s="84">
        <f t="shared" si="97"/>
        <v>5</v>
      </c>
      <c r="K122" s="85">
        <f t="shared" si="98"/>
        <v>214.4</v>
      </c>
      <c r="L122" s="85">
        <v>16.75</v>
      </c>
      <c r="M122" s="85">
        <f t="shared" si="99"/>
        <v>16.75</v>
      </c>
      <c r="N122" s="85">
        <v>0</v>
      </c>
      <c r="O122" s="85">
        <f t="shared" si="100"/>
        <v>0</v>
      </c>
      <c r="P122" s="85">
        <f t="shared" si="101"/>
        <v>231.15</v>
      </c>
      <c r="R122" s="50"/>
      <c r="S122" s="50"/>
    </row>
    <row r="123" spans="1:19" ht="13.5" customHeight="1" x14ac:dyDescent="0.2">
      <c r="A123" s="125">
        <f>IF(D123=0,"",1+MAX(A$12:A122))</f>
        <v>99</v>
      </c>
      <c r="B123" s="138"/>
      <c r="C123" s="129" t="s">
        <v>87</v>
      </c>
      <c r="D123" s="27">
        <f>ROUNDUP(D120*0.053,0)</f>
        <v>11</v>
      </c>
      <c r="E123" s="27" t="s">
        <v>88</v>
      </c>
      <c r="F123" s="83">
        <v>0.1</v>
      </c>
      <c r="G123" s="84">
        <f t="shared" si="91"/>
        <v>12.1</v>
      </c>
      <c r="H123" s="84">
        <v>0.22</v>
      </c>
      <c r="I123" s="85">
        <v>42.88</v>
      </c>
      <c r="J123" s="84">
        <f t="shared" si="97"/>
        <v>2.6619999999999999</v>
      </c>
      <c r="K123" s="85">
        <f t="shared" si="98"/>
        <v>114.14656000000001</v>
      </c>
      <c r="L123" s="85">
        <v>0.5</v>
      </c>
      <c r="M123" s="85">
        <f t="shared" si="99"/>
        <v>6.05</v>
      </c>
      <c r="N123" s="85">
        <v>0</v>
      </c>
      <c r="O123" s="85">
        <f t="shared" si="100"/>
        <v>0</v>
      </c>
      <c r="P123" s="85">
        <f t="shared" si="101"/>
        <v>120.19656000000001</v>
      </c>
      <c r="R123" s="50"/>
      <c r="S123" s="50"/>
    </row>
    <row r="124" spans="1:19" ht="13.5" customHeight="1" x14ac:dyDescent="0.2">
      <c r="A124" s="125">
        <f>IF(D124=0,"",1+MAX(A$12:A123))</f>
        <v>100</v>
      </c>
      <c r="B124" s="138"/>
      <c r="C124" s="129" t="s">
        <v>89</v>
      </c>
      <c r="D124" s="27">
        <f>ROUNDUP(D120*1.33,0)</f>
        <v>264</v>
      </c>
      <c r="E124" s="27" t="s">
        <v>55</v>
      </c>
      <c r="F124" s="83">
        <v>0</v>
      </c>
      <c r="G124" s="84">
        <f t="shared" si="91"/>
        <v>264</v>
      </c>
      <c r="H124" s="84">
        <v>2E-3</v>
      </c>
      <c r="I124" s="85">
        <v>42.88</v>
      </c>
      <c r="J124" s="84">
        <f t="shared" si="97"/>
        <v>0.52800000000000002</v>
      </c>
      <c r="K124" s="85">
        <f t="shared" si="98"/>
        <v>22.640640000000001</v>
      </c>
      <c r="L124" s="85">
        <v>0.06</v>
      </c>
      <c r="M124" s="85">
        <f t="shared" si="99"/>
        <v>15.84</v>
      </c>
      <c r="N124" s="85">
        <v>0</v>
      </c>
      <c r="O124" s="85">
        <f t="shared" si="100"/>
        <v>0</v>
      </c>
      <c r="P124" s="85">
        <f t="shared" si="101"/>
        <v>38.480640000000001</v>
      </c>
      <c r="R124" s="50"/>
      <c r="S124" s="50"/>
    </row>
    <row r="125" spans="1:19" ht="13.5" customHeight="1" x14ac:dyDescent="0.2">
      <c r="A125" s="125">
        <f>IF(D125=0,"",1+MAX(A$12:A124))</f>
        <v>101</v>
      </c>
      <c r="B125" s="138"/>
      <c r="C125" s="52" t="s">
        <v>90</v>
      </c>
      <c r="D125" s="27">
        <f>D116*2</f>
        <v>37.700000000000003</v>
      </c>
      <c r="E125" s="27" t="s">
        <v>56</v>
      </c>
      <c r="F125" s="83">
        <v>0.1</v>
      </c>
      <c r="G125" s="84">
        <f t="shared" si="91"/>
        <v>41.470000000000006</v>
      </c>
      <c r="H125" s="84">
        <v>2.5000000000000001E-2</v>
      </c>
      <c r="I125" s="85">
        <v>42.88</v>
      </c>
      <c r="J125" s="84">
        <f t="shared" si="97"/>
        <v>1.0367500000000003</v>
      </c>
      <c r="K125" s="85">
        <f t="shared" si="98"/>
        <v>44.455840000000016</v>
      </c>
      <c r="L125" s="85">
        <v>0.5</v>
      </c>
      <c r="M125" s="85">
        <f t="shared" si="99"/>
        <v>20.735000000000003</v>
      </c>
      <c r="N125" s="85">
        <v>0</v>
      </c>
      <c r="O125" s="85">
        <f t="shared" si="100"/>
        <v>0</v>
      </c>
      <c r="P125" s="85">
        <f t="shared" si="101"/>
        <v>65.190840000000023</v>
      </c>
      <c r="R125" s="50"/>
      <c r="S125" s="50"/>
    </row>
    <row r="126" spans="1:19" ht="13.5" customHeight="1" x14ac:dyDescent="0.2">
      <c r="A126" s="125" t="str">
        <f>IF(D126=0,"",1+MAX(A$12:A125))</f>
        <v/>
      </c>
      <c r="B126" s="138"/>
      <c r="C126" s="52"/>
      <c r="D126" s="27"/>
      <c r="E126" s="27"/>
      <c r="F126" s="83"/>
      <c r="G126" s="84"/>
      <c r="H126" s="84"/>
      <c r="I126" s="85"/>
      <c r="J126" s="84"/>
      <c r="K126" s="85"/>
      <c r="L126" s="85"/>
      <c r="M126" s="85"/>
      <c r="N126" s="85"/>
      <c r="O126" s="85"/>
      <c r="P126" s="85"/>
      <c r="R126" s="50"/>
      <c r="S126" s="50"/>
    </row>
    <row r="127" spans="1:19" ht="13.5" customHeight="1" x14ac:dyDescent="0.2">
      <c r="A127" s="125">
        <f>IF(D127=0,"",1+MAX(A$12:A126))</f>
        <v>102</v>
      </c>
      <c r="B127" s="138"/>
      <c r="C127" s="126" t="s">
        <v>104</v>
      </c>
      <c r="D127" s="127">
        <v>45.35</v>
      </c>
      <c r="E127" s="127" t="s">
        <v>56</v>
      </c>
      <c r="F127" s="83"/>
      <c r="G127" s="84"/>
      <c r="H127" s="84"/>
      <c r="I127" s="85"/>
      <c r="J127" s="84"/>
      <c r="K127" s="85"/>
      <c r="L127" s="85"/>
      <c r="M127" s="85"/>
      <c r="N127" s="85"/>
      <c r="O127" s="85"/>
      <c r="P127" s="85"/>
      <c r="R127" s="50"/>
      <c r="S127" s="50"/>
    </row>
    <row r="128" spans="1:19" ht="13.5" customHeight="1" x14ac:dyDescent="0.2">
      <c r="A128" s="125">
        <f>IF(D128=0,"",1+MAX(A$12:A127))</f>
        <v>103</v>
      </c>
      <c r="B128" s="138"/>
      <c r="C128" s="52" t="s">
        <v>93</v>
      </c>
      <c r="D128" s="27">
        <f>D127/2*10.5</f>
        <v>238.08750000000001</v>
      </c>
      <c r="E128" s="27" t="s">
        <v>56</v>
      </c>
      <c r="F128" s="83">
        <v>0.1</v>
      </c>
      <c r="G128" s="84">
        <f t="shared" ref="G128:G136" si="102">(F128*D128)+D128</f>
        <v>261.89625000000001</v>
      </c>
      <c r="H128" s="84">
        <v>5.3999999999999999E-2</v>
      </c>
      <c r="I128" s="85">
        <v>42.88</v>
      </c>
      <c r="J128" s="84">
        <f t="shared" ref="J128:J130" si="103">H128*G128</f>
        <v>14.1423975</v>
      </c>
      <c r="K128" s="85">
        <f t="shared" ref="K128:K130" si="104">I128*J128</f>
        <v>606.42600479999999</v>
      </c>
      <c r="L128" s="85">
        <v>2.48</v>
      </c>
      <c r="M128" s="85">
        <f t="shared" ref="M128:M130" si="105">L128*G128</f>
        <v>649.5027</v>
      </c>
      <c r="N128" s="85">
        <v>0</v>
      </c>
      <c r="O128" s="85">
        <f t="shared" ref="O128:O130" si="106">N128*G128</f>
        <v>0</v>
      </c>
      <c r="P128" s="85">
        <f t="shared" ref="P128:P130" si="107">IF(D128="","",(K128+M128+O128))</f>
        <v>1255.9287048000001</v>
      </c>
      <c r="R128" s="50"/>
      <c r="S128" s="50"/>
    </row>
    <row r="129" spans="1:19" ht="13.5" customHeight="1" x14ac:dyDescent="0.2">
      <c r="A129" s="125">
        <f>IF(D129=0,"",1+MAX(A$12:A128))</f>
        <v>104</v>
      </c>
      <c r="B129" s="138"/>
      <c r="C129" s="52" t="s">
        <v>94</v>
      </c>
      <c r="D129" s="27">
        <f>D127</f>
        <v>45.35</v>
      </c>
      <c r="E129" s="27" t="s">
        <v>56</v>
      </c>
      <c r="F129" s="83">
        <v>0.1</v>
      </c>
      <c r="G129" s="84">
        <f t="shared" si="102"/>
        <v>49.885000000000005</v>
      </c>
      <c r="H129" s="84">
        <v>5.3999999999999999E-2</v>
      </c>
      <c r="I129" s="85">
        <v>42.88</v>
      </c>
      <c r="J129" s="84">
        <f t="shared" si="103"/>
        <v>2.6937900000000004</v>
      </c>
      <c r="K129" s="85">
        <f t="shared" si="104"/>
        <v>115.50971520000002</v>
      </c>
      <c r="L129" s="85">
        <v>2.48</v>
      </c>
      <c r="M129" s="85">
        <f t="shared" si="105"/>
        <v>123.71480000000001</v>
      </c>
      <c r="N129" s="85">
        <v>0</v>
      </c>
      <c r="O129" s="85">
        <f t="shared" si="106"/>
        <v>0</v>
      </c>
      <c r="P129" s="85">
        <f t="shared" si="107"/>
        <v>239.22451520000004</v>
      </c>
      <c r="R129" s="50"/>
      <c r="S129" s="50"/>
    </row>
    <row r="130" spans="1:19" ht="13.5" customHeight="1" x14ac:dyDescent="0.2">
      <c r="A130" s="125">
        <f>IF(D130=0,"",1+MAX(A$12:A129))</f>
        <v>105</v>
      </c>
      <c r="B130" s="138"/>
      <c r="C130" s="52" t="s">
        <v>95</v>
      </c>
      <c r="D130" s="27">
        <f>D127</f>
        <v>45.35</v>
      </c>
      <c r="E130" s="27" t="s">
        <v>56</v>
      </c>
      <c r="F130" s="83">
        <v>0.1</v>
      </c>
      <c r="G130" s="84">
        <f t="shared" si="102"/>
        <v>49.885000000000005</v>
      </c>
      <c r="H130" s="84">
        <v>5.3999999999999999E-2</v>
      </c>
      <c r="I130" s="85">
        <v>42.88</v>
      </c>
      <c r="J130" s="84">
        <f t="shared" si="103"/>
        <v>2.6937900000000004</v>
      </c>
      <c r="K130" s="85">
        <f t="shared" si="104"/>
        <v>115.50971520000002</v>
      </c>
      <c r="L130" s="85">
        <v>2.48</v>
      </c>
      <c r="M130" s="85">
        <f t="shared" si="105"/>
        <v>123.71480000000001</v>
      </c>
      <c r="N130" s="85">
        <v>0</v>
      </c>
      <c r="O130" s="85">
        <f t="shared" si="106"/>
        <v>0</v>
      </c>
      <c r="P130" s="85">
        <f t="shared" si="107"/>
        <v>239.22451520000004</v>
      </c>
      <c r="R130" s="50"/>
      <c r="S130" s="50"/>
    </row>
    <row r="131" spans="1:19" ht="13.5" customHeight="1" x14ac:dyDescent="0.2">
      <c r="A131" s="125">
        <f>IF(D131=0,"",1+MAX(A$12:A130))</f>
        <v>106</v>
      </c>
      <c r="B131" s="138"/>
      <c r="C131" s="52" t="s">
        <v>107</v>
      </c>
      <c r="D131" s="27">
        <f>D127*10.5*2</f>
        <v>952.35</v>
      </c>
      <c r="E131" s="27" t="s">
        <v>52</v>
      </c>
      <c r="F131" s="83">
        <v>0.1</v>
      </c>
      <c r="G131" s="84">
        <f t="shared" si="102"/>
        <v>1047.585</v>
      </c>
      <c r="H131" s="84"/>
      <c r="I131" s="85"/>
      <c r="J131" s="84"/>
      <c r="K131" s="85"/>
      <c r="L131" s="85"/>
      <c r="M131" s="85"/>
      <c r="N131" s="85"/>
      <c r="O131" s="85"/>
      <c r="P131" s="85"/>
      <c r="R131" s="50"/>
      <c r="S131" s="50"/>
    </row>
    <row r="132" spans="1:19" ht="13.5" customHeight="1" x14ac:dyDescent="0.2">
      <c r="A132" s="125">
        <f>IF(D132=0,"",1+MAX(A$12:A131))</f>
        <v>107</v>
      </c>
      <c r="B132" s="138"/>
      <c r="C132" s="129" t="s">
        <v>83</v>
      </c>
      <c r="D132" s="27">
        <f>ROUNDUP(D131/32,0)</f>
        <v>30</v>
      </c>
      <c r="E132" s="27" t="s">
        <v>84</v>
      </c>
      <c r="F132" s="83">
        <v>0</v>
      </c>
      <c r="G132" s="84">
        <f t="shared" si="102"/>
        <v>30</v>
      </c>
      <c r="H132" s="84">
        <v>0.48</v>
      </c>
      <c r="I132" s="85">
        <v>42.88</v>
      </c>
      <c r="J132" s="84">
        <f t="shared" ref="J132:J136" si="108">H132*G132</f>
        <v>14.399999999999999</v>
      </c>
      <c r="K132" s="85">
        <f t="shared" ref="K132:K136" si="109">I132*J132</f>
        <v>617.47199999999998</v>
      </c>
      <c r="L132" s="85">
        <v>23.98</v>
      </c>
      <c r="M132" s="85">
        <f t="shared" ref="M132:M136" si="110">L132*G132</f>
        <v>719.4</v>
      </c>
      <c r="N132" s="85">
        <v>0</v>
      </c>
      <c r="O132" s="85">
        <f t="shared" ref="O132:O136" si="111">N132*G132</f>
        <v>0</v>
      </c>
      <c r="P132" s="85">
        <f t="shared" ref="P132:P136" si="112">IF(D132="","",(K132+M132+O132))</f>
        <v>1336.8719999999998</v>
      </c>
      <c r="R132" s="50"/>
      <c r="S132" s="50"/>
    </row>
    <row r="133" spans="1:19" ht="13.5" customHeight="1" x14ac:dyDescent="0.2">
      <c r="A133" s="125">
        <f>IF(D133=0,"",1+MAX(A$12:A132))</f>
        <v>108</v>
      </c>
      <c r="B133" s="138"/>
      <c r="C133" s="129" t="s">
        <v>85</v>
      </c>
      <c r="D133" s="27">
        <f>ROUNDUP(D132*24/500,0)</f>
        <v>2</v>
      </c>
      <c r="E133" s="27" t="s">
        <v>86</v>
      </c>
      <c r="F133" s="83">
        <v>0</v>
      </c>
      <c r="G133" s="84">
        <f t="shared" si="102"/>
        <v>2</v>
      </c>
      <c r="H133" s="84">
        <v>5</v>
      </c>
      <c r="I133" s="85">
        <v>42.88</v>
      </c>
      <c r="J133" s="84">
        <f t="shared" si="108"/>
        <v>10</v>
      </c>
      <c r="K133" s="85">
        <f t="shared" si="109"/>
        <v>428.8</v>
      </c>
      <c r="L133" s="85">
        <v>16.75</v>
      </c>
      <c r="M133" s="85">
        <f t="shared" si="110"/>
        <v>33.5</v>
      </c>
      <c r="N133" s="85">
        <v>0</v>
      </c>
      <c r="O133" s="85">
        <f t="shared" si="111"/>
        <v>0</v>
      </c>
      <c r="P133" s="85">
        <f t="shared" si="112"/>
        <v>462.3</v>
      </c>
      <c r="R133" s="50"/>
      <c r="S133" s="50"/>
    </row>
    <row r="134" spans="1:19" ht="13.5" customHeight="1" x14ac:dyDescent="0.2">
      <c r="A134" s="125">
        <f>IF(D134=0,"",1+MAX(A$12:A133))</f>
        <v>109</v>
      </c>
      <c r="B134" s="138"/>
      <c r="C134" s="129" t="s">
        <v>87</v>
      </c>
      <c r="D134" s="27">
        <f>ROUNDUP(D131*0.053,0)</f>
        <v>51</v>
      </c>
      <c r="E134" s="27" t="s">
        <v>88</v>
      </c>
      <c r="F134" s="83">
        <v>0.1</v>
      </c>
      <c r="G134" s="84">
        <f t="shared" si="102"/>
        <v>56.1</v>
      </c>
      <c r="H134" s="84">
        <v>0.22</v>
      </c>
      <c r="I134" s="85">
        <v>42.88</v>
      </c>
      <c r="J134" s="84">
        <f t="shared" si="108"/>
        <v>12.342000000000001</v>
      </c>
      <c r="K134" s="85">
        <f t="shared" si="109"/>
        <v>529.22496000000001</v>
      </c>
      <c r="L134" s="85">
        <v>0.5</v>
      </c>
      <c r="M134" s="85">
        <f t="shared" si="110"/>
        <v>28.05</v>
      </c>
      <c r="N134" s="85">
        <v>0</v>
      </c>
      <c r="O134" s="85">
        <f t="shared" si="111"/>
        <v>0</v>
      </c>
      <c r="P134" s="85">
        <f t="shared" si="112"/>
        <v>557.27495999999996</v>
      </c>
      <c r="R134" s="50"/>
      <c r="S134" s="50"/>
    </row>
    <row r="135" spans="1:19" ht="13.5" customHeight="1" x14ac:dyDescent="0.2">
      <c r="A135" s="125">
        <f>IF(D135=0,"",1+MAX(A$12:A134))</f>
        <v>110</v>
      </c>
      <c r="B135" s="138"/>
      <c r="C135" s="129" t="s">
        <v>89</v>
      </c>
      <c r="D135" s="27">
        <f>ROUNDUP(D131*1.33,0)</f>
        <v>1267</v>
      </c>
      <c r="E135" s="27" t="s">
        <v>55</v>
      </c>
      <c r="F135" s="83">
        <v>0</v>
      </c>
      <c r="G135" s="84">
        <f t="shared" si="102"/>
        <v>1267</v>
      </c>
      <c r="H135" s="84">
        <v>2E-3</v>
      </c>
      <c r="I135" s="85">
        <v>42.88</v>
      </c>
      <c r="J135" s="84">
        <f t="shared" si="108"/>
        <v>2.5340000000000003</v>
      </c>
      <c r="K135" s="85">
        <f t="shared" si="109"/>
        <v>108.65792000000002</v>
      </c>
      <c r="L135" s="85">
        <v>0.06</v>
      </c>
      <c r="M135" s="85">
        <f t="shared" si="110"/>
        <v>76.02</v>
      </c>
      <c r="N135" s="85">
        <v>0</v>
      </c>
      <c r="O135" s="85">
        <f t="shared" si="111"/>
        <v>0</v>
      </c>
      <c r="P135" s="85">
        <f t="shared" si="112"/>
        <v>184.67792000000003</v>
      </c>
      <c r="R135" s="50"/>
      <c r="S135" s="50"/>
    </row>
    <row r="136" spans="1:19" ht="13.5" customHeight="1" x14ac:dyDescent="0.2">
      <c r="A136" s="125">
        <f>IF(D136=0,"",1+MAX(A$12:A135))</f>
        <v>111</v>
      </c>
      <c r="B136" s="138"/>
      <c r="C136" s="52" t="s">
        <v>90</v>
      </c>
      <c r="D136" s="27">
        <f>D127*4</f>
        <v>181.4</v>
      </c>
      <c r="E136" s="27" t="s">
        <v>56</v>
      </c>
      <c r="F136" s="83">
        <v>0.1</v>
      </c>
      <c r="G136" s="84">
        <f t="shared" si="102"/>
        <v>199.54000000000002</v>
      </c>
      <c r="H136" s="84">
        <v>2.5000000000000001E-2</v>
      </c>
      <c r="I136" s="85">
        <v>42.88</v>
      </c>
      <c r="J136" s="84">
        <f t="shared" si="108"/>
        <v>4.988500000000001</v>
      </c>
      <c r="K136" s="85">
        <f t="shared" si="109"/>
        <v>213.90688000000006</v>
      </c>
      <c r="L136" s="85">
        <v>0.5</v>
      </c>
      <c r="M136" s="85">
        <f t="shared" si="110"/>
        <v>99.77000000000001</v>
      </c>
      <c r="N136" s="85">
        <v>0</v>
      </c>
      <c r="O136" s="85">
        <f t="shared" si="111"/>
        <v>0</v>
      </c>
      <c r="P136" s="85">
        <f t="shared" si="112"/>
        <v>313.6768800000001</v>
      </c>
      <c r="R136" s="50"/>
      <c r="S136" s="50"/>
    </row>
    <row r="137" spans="1:19" ht="13.5" customHeight="1" x14ac:dyDescent="0.2">
      <c r="A137" s="125" t="str">
        <f>IF(D137=0,"",1+MAX(A$12:A136))</f>
        <v/>
      </c>
      <c r="B137" s="138"/>
      <c r="C137" s="52"/>
      <c r="D137" s="27"/>
      <c r="E137" s="27"/>
      <c r="F137" s="83"/>
      <c r="G137" s="84"/>
      <c r="H137" s="84"/>
      <c r="I137" s="85"/>
      <c r="J137" s="84"/>
      <c r="K137" s="85"/>
      <c r="L137" s="85"/>
      <c r="M137" s="85"/>
      <c r="N137" s="85"/>
      <c r="O137" s="85"/>
      <c r="P137" s="85"/>
      <c r="R137" s="50"/>
      <c r="S137" s="50"/>
    </row>
    <row r="138" spans="1:19" ht="13.5" customHeight="1" x14ac:dyDescent="0.2">
      <c r="A138" s="125">
        <f>IF(D138=0,"",1+MAX(A$12:A137))</f>
        <v>112</v>
      </c>
      <c r="B138" s="138"/>
      <c r="C138" s="126" t="s">
        <v>104</v>
      </c>
      <c r="D138" s="127">
        <v>19.68</v>
      </c>
      <c r="E138" s="127" t="s">
        <v>56</v>
      </c>
      <c r="F138" s="83"/>
      <c r="G138" s="84"/>
      <c r="H138" s="84"/>
      <c r="I138" s="85"/>
      <c r="J138" s="84"/>
      <c r="K138" s="85"/>
      <c r="L138" s="85"/>
      <c r="M138" s="85"/>
      <c r="N138" s="85"/>
      <c r="O138" s="85"/>
      <c r="P138" s="85"/>
      <c r="R138" s="50"/>
      <c r="S138" s="50"/>
    </row>
    <row r="139" spans="1:19" ht="13.5" customHeight="1" x14ac:dyDescent="0.2">
      <c r="A139" s="125">
        <f>IF(D139=0,"",1+MAX(A$12:A138))</f>
        <v>113</v>
      </c>
      <c r="B139" s="138"/>
      <c r="C139" s="52" t="s">
        <v>93</v>
      </c>
      <c r="D139" s="27">
        <f>D138/2*10.5</f>
        <v>103.32</v>
      </c>
      <c r="E139" s="27" t="s">
        <v>56</v>
      </c>
      <c r="F139" s="83">
        <v>0.1</v>
      </c>
      <c r="G139" s="84">
        <f t="shared" ref="G139:G152" si="113">(F139*D139)+D139</f>
        <v>113.65199999999999</v>
      </c>
      <c r="H139" s="84">
        <v>5.3999999999999999E-2</v>
      </c>
      <c r="I139" s="85">
        <v>42.88</v>
      </c>
      <c r="J139" s="84">
        <f t="shared" ref="J139:J141" si="114">H139*G139</f>
        <v>6.1372079999999993</v>
      </c>
      <c r="K139" s="85">
        <f t="shared" ref="K139:K141" si="115">I139*J139</f>
        <v>263.16347903999997</v>
      </c>
      <c r="L139" s="85">
        <v>2.48</v>
      </c>
      <c r="M139" s="85">
        <f t="shared" ref="M139:M141" si="116">L139*G139</f>
        <v>281.85695999999996</v>
      </c>
      <c r="N139" s="85">
        <v>0</v>
      </c>
      <c r="O139" s="85">
        <f t="shared" ref="O139:O141" si="117">N139*G139</f>
        <v>0</v>
      </c>
      <c r="P139" s="85">
        <f t="shared" ref="P139:P141" si="118">IF(D139="","",(K139+M139+O139))</f>
        <v>545.02043903999993</v>
      </c>
      <c r="R139" s="50"/>
      <c r="S139" s="50"/>
    </row>
    <row r="140" spans="1:19" ht="13.5" customHeight="1" x14ac:dyDescent="0.2">
      <c r="A140" s="125">
        <f>IF(D140=0,"",1+MAX(A$12:A139))</f>
        <v>114</v>
      </c>
      <c r="B140" s="138"/>
      <c r="C140" s="52" t="s">
        <v>94</v>
      </c>
      <c r="D140" s="27">
        <f>D138</f>
        <v>19.68</v>
      </c>
      <c r="E140" s="27" t="s">
        <v>56</v>
      </c>
      <c r="F140" s="83">
        <v>0.1</v>
      </c>
      <c r="G140" s="84">
        <f t="shared" si="113"/>
        <v>21.648</v>
      </c>
      <c r="H140" s="84">
        <v>5.3999999999999999E-2</v>
      </c>
      <c r="I140" s="85">
        <v>42.88</v>
      </c>
      <c r="J140" s="84">
        <f t="shared" si="114"/>
        <v>1.168992</v>
      </c>
      <c r="K140" s="85">
        <f t="shared" si="115"/>
        <v>50.126376960000002</v>
      </c>
      <c r="L140" s="85">
        <v>2.48</v>
      </c>
      <c r="M140" s="85">
        <f t="shared" si="116"/>
        <v>53.687039999999996</v>
      </c>
      <c r="N140" s="85">
        <v>0</v>
      </c>
      <c r="O140" s="85">
        <f t="shared" si="117"/>
        <v>0</v>
      </c>
      <c r="P140" s="85">
        <f t="shared" si="118"/>
        <v>103.81341696</v>
      </c>
      <c r="R140" s="50"/>
      <c r="S140" s="50"/>
    </row>
    <row r="141" spans="1:19" ht="13.5" customHeight="1" x14ac:dyDescent="0.2">
      <c r="A141" s="125">
        <f>IF(D141=0,"",1+MAX(A$12:A140))</f>
        <v>115</v>
      </c>
      <c r="B141" s="138"/>
      <c r="C141" s="52" t="s">
        <v>95</v>
      </c>
      <c r="D141" s="27">
        <f>D138</f>
        <v>19.68</v>
      </c>
      <c r="E141" s="27" t="s">
        <v>56</v>
      </c>
      <c r="F141" s="83">
        <v>0.1</v>
      </c>
      <c r="G141" s="84">
        <f t="shared" si="113"/>
        <v>21.648</v>
      </c>
      <c r="H141" s="84">
        <v>5.3999999999999999E-2</v>
      </c>
      <c r="I141" s="85">
        <v>42.88</v>
      </c>
      <c r="J141" s="84">
        <f t="shared" si="114"/>
        <v>1.168992</v>
      </c>
      <c r="K141" s="85">
        <f t="shared" si="115"/>
        <v>50.126376960000002</v>
      </c>
      <c r="L141" s="85">
        <v>2.48</v>
      </c>
      <c r="M141" s="85">
        <f t="shared" si="116"/>
        <v>53.687039999999996</v>
      </c>
      <c r="N141" s="85">
        <v>0</v>
      </c>
      <c r="O141" s="85">
        <f t="shared" si="117"/>
        <v>0</v>
      </c>
      <c r="P141" s="85">
        <f t="shared" si="118"/>
        <v>103.81341696</v>
      </c>
      <c r="R141" s="50"/>
      <c r="S141" s="50"/>
    </row>
    <row r="142" spans="1:19" ht="13.5" customHeight="1" x14ac:dyDescent="0.2">
      <c r="A142" s="125">
        <f>IF(D142=0,"",1+MAX(A$12:A141))</f>
        <v>116</v>
      </c>
      <c r="B142" s="138"/>
      <c r="C142" s="52" t="s">
        <v>106</v>
      </c>
      <c r="D142" s="27">
        <f>D138*10.5</f>
        <v>206.64</v>
      </c>
      <c r="E142" s="27" t="s">
        <v>52</v>
      </c>
      <c r="F142" s="83">
        <v>0.1</v>
      </c>
      <c r="G142" s="84">
        <f t="shared" si="113"/>
        <v>227.30399999999997</v>
      </c>
      <c r="H142" s="84"/>
      <c r="I142" s="85"/>
      <c r="J142" s="84"/>
      <c r="K142" s="85"/>
      <c r="L142" s="85"/>
      <c r="M142" s="85"/>
      <c r="N142" s="85"/>
      <c r="O142" s="85"/>
      <c r="P142" s="85"/>
      <c r="R142" s="50"/>
      <c r="S142" s="50"/>
    </row>
    <row r="143" spans="1:19" ht="13.5" customHeight="1" x14ac:dyDescent="0.2">
      <c r="A143" s="125">
        <f>IF(D143=0,"",1+MAX(A$12:A142))</f>
        <v>117</v>
      </c>
      <c r="B143" s="138"/>
      <c r="C143" s="129" t="s">
        <v>83</v>
      </c>
      <c r="D143" s="27">
        <f>ROUNDUP(D142/32,0)</f>
        <v>7</v>
      </c>
      <c r="E143" s="27" t="s">
        <v>84</v>
      </c>
      <c r="F143" s="83">
        <v>0</v>
      </c>
      <c r="G143" s="84">
        <f t="shared" si="113"/>
        <v>7</v>
      </c>
      <c r="H143" s="84">
        <v>0.48</v>
      </c>
      <c r="I143" s="85">
        <v>42.88</v>
      </c>
      <c r="J143" s="84">
        <f t="shared" ref="J143:J146" si="119">H143*G143</f>
        <v>3.36</v>
      </c>
      <c r="K143" s="85">
        <f t="shared" ref="K143:K146" si="120">I143*J143</f>
        <v>144.07679999999999</v>
      </c>
      <c r="L143" s="85">
        <v>23.98</v>
      </c>
      <c r="M143" s="85">
        <f t="shared" ref="M143:M146" si="121">L143*G143</f>
        <v>167.86</v>
      </c>
      <c r="N143" s="85">
        <v>0</v>
      </c>
      <c r="O143" s="85">
        <f t="shared" ref="O143:O146" si="122">N143*G143</f>
        <v>0</v>
      </c>
      <c r="P143" s="85">
        <f t="shared" ref="P143:P146" si="123">IF(D143="","",(K143+M143+O143))</f>
        <v>311.93680000000001</v>
      </c>
      <c r="R143" s="50"/>
      <c r="S143" s="50"/>
    </row>
    <row r="144" spans="1:19" ht="13.5" customHeight="1" x14ac:dyDescent="0.2">
      <c r="A144" s="125">
        <f>IF(D144=0,"",1+MAX(A$12:A143))</f>
        <v>118</v>
      </c>
      <c r="B144" s="138"/>
      <c r="C144" s="129" t="s">
        <v>85</v>
      </c>
      <c r="D144" s="27">
        <f>ROUNDUP(D143*24/500,0)</f>
        <v>1</v>
      </c>
      <c r="E144" s="27" t="s">
        <v>86</v>
      </c>
      <c r="F144" s="83">
        <v>0</v>
      </c>
      <c r="G144" s="84">
        <f t="shared" si="113"/>
        <v>1</v>
      </c>
      <c r="H144" s="84">
        <v>5</v>
      </c>
      <c r="I144" s="85">
        <v>42.88</v>
      </c>
      <c r="J144" s="84">
        <f t="shared" si="119"/>
        <v>5</v>
      </c>
      <c r="K144" s="85">
        <f t="shared" si="120"/>
        <v>214.4</v>
      </c>
      <c r="L144" s="85">
        <v>16.75</v>
      </c>
      <c r="M144" s="85">
        <f t="shared" si="121"/>
        <v>16.75</v>
      </c>
      <c r="N144" s="85">
        <v>0</v>
      </c>
      <c r="O144" s="85">
        <f t="shared" si="122"/>
        <v>0</v>
      </c>
      <c r="P144" s="85">
        <f t="shared" si="123"/>
        <v>231.15</v>
      </c>
      <c r="R144" s="50"/>
      <c r="S144" s="50"/>
    </row>
    <row r="145" spans="1:19" ht="13.5" customHeight="1" x14ac:dyDescent="0.2">
      <c r="A145" s="125">
        <f>IF(D145=0,"",1+MAX(A$12:A144))</f>
        <v>119</v>
      </c>
      <c r="B145" s="138"/>
      <c r="C145" s="129" t="s">
        <v>87</v>
      </c>
      <c r="D145" s="27">
        <f>ROUNDUP(D142*0.053,0)</f>
        <v>11</v>
      </c>
      <c r="E145" s="27" t="s">
        <v>88</v>
      </c>
      <c r="F145" s="83">
        <v>0.1</v>
      </c>
      <c r="G145" s="84">
        <f t="shared" si="113"/>
        <v>12.1</v>
      </c>
      <c r="H145" s="84">
        <v>0.22</v>
      </c>
      <c r="I145" s="85">
        <v>42.88</v>
      </c>
      <c r="J145" s="84">
        <f t="shared" si="119"/>
        <v>2.6619999999999999</v>
      </c>
      <c r="K145" s="85">
        <f t="shared" si="120"/>
        <v>114.14656000000001</v>
      </c>
      <c r="L145" s="85">
        <v>0.5</v>
      </c>
      <c r="M145" s="85">
        <f t="shared" si="121"/>
        <v>6.05</v>
      </c>
      <c r="N145" s="85">
        <v>0</v>
      </c>
      <c r="O145" s="85">
        <f t="shared" si="122"/>
        <v>0</v>
      </c>
      <c r="P145" s="85">
        <f t="shared" si="123"/>
        <v>120.19656000000001</v>
      </c>
      <c r="R145" s="50"/>
      <c r="S145" s="50"/>
    </row>
    <row r="146" spans="1:19" ht="13.5" customHeight="1" x14ac:dyDescent="0.2">
      <c r="A146" s="125">
        <f>IF(D146=0,"",1+MAX(A$12:A145))</f>
        <v>120</v>
      </c>
      <c r="B146" s="138"/>
      <c r="C146" s="129" t="s">
        <v>89</v>
      </c>
      <c r="D146" s="27">
        <f>ROUNDUP(D142*1.33,0)</f>
        <v>275</v>
      </c>
      <c r="E146" s="27" t="s">
        <v>55</v>
      </c>
      <c r="F146" s="83">
        <v>0</v>
      </c>
      <c r="G146" s="84">
        <f t="shared" si="113"/>
        <v>275</v>
      </c>
      <c r="H146" s="84">
        <v>2E-3</v>
      </c>
      <c r="I146" s="85">
        <v>42.88</v>
      </c>
      <c r="J146" s="84">
        <f t="shared" si="119"/>
        <v>0.55000000000000004</v>
      </c>
      <c r="K146" s="85">
        <f t="shared" si="120"/>
        <v>23.584000000000003</v>
      </c>
      <c r="L146" s="85">
        <v>0.06</v>
      </c>
      <c r="M146" s="85">
        <f t="shared" si="121"/>
        <v>16.5</v>
      </c>
      <c r="N146" s="85">
        <v>0</v>
      </c>
      <c r="O146" s="85">
        <f t="shared" si="122"/>
        <v>0</v>
      </c>
      <c r="P146" s="85">
        <f t="shared" si="123"/>
        <v>40.084000000000003</v>
      </c>
      <c r="R146" s="50"/>
      <c r="S146" s="50"/>
    </row>
    <row r="147" spans="1:19" ht="13.5" customHeight="1" x14ac:dyDescent="0.2">
      <c r="A147" s="125">
        <f>IF(D147=0,"",1+MAX(A$12:A146))</f>
        <v>121</v>
      </c>
      <c r="B147" s="138"/>
      <c r="C147" s="52" t="s">
        <v>108</v>
      </c>
      <c r="D147" s="27">
        <f>D138*10.5</f>
        <v>206.64</v>
      </c>
      <c r="E147" s="27" t="s">
        <v>52</v>
      </c>
      <c r="F147" s="83">
        <v>0.1</v>
      </c>
      <c r="G147" s="84">
        <f t="shared" si="113"/>
        <v>227.30399999999997</v>
      </c>
      <c r="H147" s="84"/>
      <c r="I147" s="85"/>
      <c r="J147" s="84"/>
      <c r="K147" s="85"/>
      <c r="L147" s="85"/>
      <c r="M147" s="85"/>
      <c r="N147" s="85"/>
      <c r="O147" s="85"/>
      <c r="P147" s="85"/>
      <c r="R147" s="50"/>
      <c r="S147" s="50"/>
    </row>
    <row r="148" spans="1:19" ht="13.5" customHeight="1" x14ac:dyDescent="0.2">
      <c r="A148" s="125">
        <f>IF(D148=0,"",1+MAX(A$12:A147))</f>
        <v>122</v>
      </c>
      <c r="B148" s="138"/>
      <c r="C148" s="129" t="s">
        <v>83</v>
      </c>
      <c r="D148" s="27">
        <f>ROUNDUP(D147/32,0)</f>
        <v>7</v>
      </c>
      <c r="E148" s="27" t="s">
        <v>84</v>
      </c>
      <c r="F148" s="83">
        <v>0</v>
      </c>
      <c r="G148" s="84">
        <f t="shared" si="113"/>
        <v>7</v>
      </c>
      <c r="H148" s="84">
        <v>0.48</v>
      </c>
      <c r="I148" s="85">
        <v>42.88</v>
      </c>
      <c r="J148" s="84">
        <f t="shared" ref="J148:J152" si="124">H148*G148</f>
        <v>3.36</v>
      </c>
      <c r="K148" s="85">
        <f t="shared" ref="K148:K152" si="125">I148*J148</f>
        <v>144.07679999999999</v>
      </c>
      <c r="L148" s="85">
        <v>17.86</v>
      </c>
      <c r="M148" s="85">
        <f t="shared" ref="M148:M152" si="126">L148*G148</f>
        <v>125.02</v>
      </c>
      <c r="N148" s="85">
        <v>0</v>
      </c>
      <c r="O148" s="85">
        <f t="shared" ref="O148:O152" si="127">N148*G148</f>
        <v>0</v>
      </c>
      <c r="P148" s="85">
        <f t="shared" ref="P148:P152" si="128">IF(D148="","",(K148+M148+O148))</f>
        <v>269.09679999999997</v>
      </c>
      <c r="R148" s="50"/>
      <c r="S148" s="50"/>
    </row>
    <row r="149" spans="1:19" ht="13.5" customHeight="1" x14ac:dyDescent="0.2">
      <c r="A149" s="125">
        <f>IF(D149=0,"",1+MAX(A$12:A148))</f>
        <v>123</v>
      </c>
      <c r="B149" s="138"/>
      <c r="C149" s="129" t="s">
        <v>85</v>
      </c>
      <c r="D149" s="27">
        <f>ROUNDUP(D148*24/500,0)</f>
        <v>1</v>
      </c>
      <c r="E149" s="27" t="s">
        <v>86</v>
      </c>
      <c r="F149" s="83">
        <v>0</v>
      </c>
      <c r="G149" s="84">
        <f t="shared" si="113"/>
        <v>1</v>
      </c>
      <c r="H149" s="84">
        <v>5</v>
      </c>
      <c r="I149" s="85">
        <v>42.88</v>
      </c>
      <c r="J149" s="84">
        <f t="shared" si="124"/>
        <v>5</v>
      </c>
      <c r="K149" s="85">
        <f t="shared" si="125"/>
        <v>214.4</v>
      </c>
      <c r="L149" s="85">
        <v>16.75</v>
      </c>
      <c r="M149" s="85">
        <f t="shared" si="126"/>
        <v>16.75</v>
      </c>
      <c r="N149" s="85">
        <v>0</v>
      </c>
      <c r="O149" s="85">
        <f t="shared" si="127"/>
        <v>0</v>
      </c>
      <c r="P149" s="85">
        <f t="shared" si="128"/>
        <v>231.15</v>
      </c>
      <c r="R149" s="50"/>
      <c r="S149" s="50"/>
    </row>
    <row r="150" spans="1:19" ht="13.5" customHeight="1" x14ac:dyDescent="0.2">
      <c r="A150" s="125">
        <f>IF(D150=0,"",1+MAX(A$12:A149))</f>
        <v>124</v>
      </c>
      <c r="B150" s="138"/>
      <c r="C150" s="129" t="s">
        <v>87</v>
      </c>
      <c r="D150" s="27">
        <f>ROUNDUP(D147*0.053,0)</f>
        <v>11</v>
      </c>
      <c r="E150" s="27" t="s">
        <v>88</v>
      </c>
      <c r="F150" s="83">
        <v>0.1</v>
      </c>
      <c r="G150" s="84">
        <f t="shared" si="113"/>
        <v>12.1</v>
      </c>
      <c r="H150" s="84">
        <v>0.22</v>
      </c>
      <c r="I150" s="85">
        <v>42.88</v>
      </c>
      <c r="J150" s="84">
        <f t="shared" si="124"/>
        <v>2.6619999999999999</v>
      </c>
      <c r="K150" s="85">
        <f t="shared" si="125"/>
        <v>114.14656000000001</v>
      </c>
      <c r="L150" s="85">
        <v>0.5</v>
      </c>
      <c r="M150" s="85">
        <f t="shared" si="126"/>
        <v>6.05</v>
      </c>
      <c r="N150" s="85">
        <v>0</v>
      </c>
      <c r="O150" s="85">
        <f t="shared" si="127"/>
        <v>0</v>
      </c>
      <c r="P150" s="85">
        <f t="shared" si="128"/>
        <v>120.19656000000001</v>
      </c>
      <c r="R150" s="50"/>
      <c r="S150" s="50"/>
    </row>
    <row r="151" spans="1:19" ht="13.5" customHeight="1" x14ac:dyDescent="0.2">
      <c r="A151" s="125">
        <f>IF(D151=0,"",1+MAX(A$12:A150))</f>
        <v>125</v>
      </c>
      <c r="B151" s="138"/>
      <c r="C151" s="129" t="s">
        <v>89</v>
      </c>
      <c r="D151" s="27">
        <f>ROUNDUP(D147*1.33,0)</f>
        <v>275</v>
      </c>
      <c r="E151" s="27" t="s">
        <v>55</v>
      </c>
      <c r="F151" s="83">
        <v>0</v>
      </c>
      <c r="G151" s="84">
        <f t="shared" si="113"/>
        <v>275</v>
      </c>
      <c r="H151" s="84">
        <v>2E-3</v>
      </c>
      <c r="I151" s="85">
        <v>42.88</v>
      </c>
      <c r="J151" s="84">
        <f t="shared" si="124"/>
        <v>0.55000000000000004</v>
      </c>
      <c r="K151" s="85">
        <f t="shared" si="125"/>
        <v>23.584000000000003</v>
      </c>
      <c r="L151" s="85">
        <v>0.06</v>
      </c>
      <c r="M151" s="85">
        <f t="shared" si="126"/>
        <v>16.5</v>
      </c>
      <c r="N151" s="85">
        <v>0</v>
      </c>
      <c r="O151" s="85">
        <f t="shared" si="127"/>
        <v>0</v>
      </c>
      <c r="P151" s="85">
        <f t="shared" si="128"/>
        <v>40.084000000000003</v>
      </c>
      <c r="R151" s="50"/>
      <c r="S151" s="50"/>
    </row>
    <row r="152" spans="1:19" ht="13.5" customHeight="1" x14ac:dyDescent="0.2">
      <c r="A152" s="125">
        <f>IF(D152=0,"",1+MAX(A$12:A151))</f>
        <v>126</v>
      </c>
      <c r="B152" s="138"/>
      <c r="C152" s="52" t="s">
        <v>90</v>
      </c>
      <c r="D152" s="27">
        <f>D138*4</f>
        <v>78.72</v>
      </c>
      <c r="E152" s="27" t="s">
        <v>56</v>
      </c>
      <c r="F152" s="83">
        <v>0.1</v>
      </c>
      <c r="G152" s="84">
        <f t="shared" si="113"/>
        <v>86.591999999999999</v>
      </c>
      <c r="H152" s="84">
        <v>2.5000000000000001E-2</v>
      </c>
      <c r="I152" s="85">
        <v>42.88</v>
      </c>
      <c r="J152" s="84">
        <f t="shared" si="124"/>
        <v>2.1648000000000001</v>
      </c>
      <c r="K152" s="85">
        <f t="shared" si="125"/>
        <v>92.82662400000001</v>
      </c>
      <c r="L152" s="85">
        <v>0.5</v>
      </c>
      <c r="M152" s="85">
        <f t="shared" si="126"/>
        <v>43.295999999999999</v>
      </c>
      <c r="N152" s="85">
        <v>0</v>
      </c>
      <c r="O152" s="85">
        <f t="shared" si="127"/>
        <v>0</v>
      </c>
      <c r="P152" s="85">
        <f t="shared" si="128"/>
        <v>136.122624</v>
      </c>
      <c r="R152" s="50"/>
      <c r="S152" s="50"/>
    </row>
    <row r="153" spans="1:19" ht="13.5" customHeight="1" x14ac:dyDescent="0.2">
      <c r="A153" s="125" t="str">
        <f>IF(D153=0,"",1+MAX(A$12:A152))</f>
        <v/>
      </c>
      <c r="B153" s="138"/>
      <c r="C153" s="52"/>
      <c r="D153" s="27"/>
      <c r="E153" s="27"/>
      <c r="F153" s="83"/>
      <c r="G153" s="84"/>
      <c r="H153" s="84"/>
      <c r="I153" s="85"/>
      <c r="J153" s="84"/>
      <c r="K153" s="85"/>
      <c r="L153" s="85"/>
      <c r="M153" s="85"/>
      <c r="N153" s="85"/>
      <c r="O153" s="85"/>
      <c r="P153" s="85"/>
      <c r="R153" s="50"/>
      <c r="S153" s="50"/>
    </row>
    <row r="154" spans="1:19" ht="13.5" customHeight="1" x14ac:dyDescent="0.2">
      <c r="A154" s="125">
        <f>IF(D154=0,"",1+MAX(A$12:A153))</f>
        <v>127</v>
      </c>
      <c r="B154" s="138"/>
      <c r="C154" s="126" t="s">
        <v>109</v>
      </c>
      <c r="D154" s="127">
        <v>29.67</v>
      </c>
      <c r="E154" s="127" t="s">
        <v>56</v>
      </c>
      <c r="F154" s="83"/>
      <c r="G154" s="84"/>
      <c r="H154" s="84"/>
      <c r="I154" s="85"/>
      <c r="J154" s="84"/>
      <c r="K154" s="85"/>
      <c r="L154" s="85"/>
      <c r="M154" s="85"/>
      <c r="N154" s="85"/>
      <c r="O154" s="85"/>
      <c r="P154" s="85"/>
      <c r="R154" s="50"/>
      <c r="S154" s="50"/>
    </row>
    <row r="155" spans="1:19" ht="13.5" customHeight="1" x14ac:dyDescent="0.2">
      <c r="A155" s="125">
        <f>IF(D155=0,"",1+MAX(A$12:A154))</f>
        <v>128</v>
      </c>
      <c r="B155" s="138"/>
      <c r="C155" s="52" t="s">
        <v>93</v>
      </c>
      <c r="D155" s="27">
        <f>D154/2*12.5</f>
        <v>185.4375</v>
      </c>
      <c r="E155" s="27" t="s">
        <v>56</v>
      </c>
      <c r="F155" s="83">
        <v>0.1</v>
      </c>
      <c r="G155" s="84">
        <f t="shared" ref="G155:G168" si="129">(F155*D155)+D155</f>
        <v>203.98124999999999</v>
      </c>
      <c r="H155" s="84">
        <v>5.3999999999999999E-2</v>
      </c>
      <c r="I155" s="85">
        <v>42.88</v>
      </c>
      <c r="J155" s="84">
        <f t="shared" ref="J155:J157" si="130">H155*G155</f>
        <v>11.014987499999998</v>
      </c>
      <c r="K155" s="85">
        <f t="shared" ref="K155:K157" si="131">I155*J155</f>
        <v>472.32266399999997</v>
      </c>
      <c r="L155" s="85">
        <v>2.48</v>
      </c>
      <c r="M155" s="85">
        <f t="shared" ref="M155:M157" si="132">L155*G155</f>
        <v>505.87349999999998</v>
      </c>
      <c r="N155" s="85">
        <v>0</v>
      </c>
      <c r="O155" s="85">
        <f t="shared" ref="O155:O157" si="133">N155*G155</f>
        <v>0</v>
      </c>
      <c r="P155" s="85">
        <f t="shared" ref="P155:P157" si="134">IF(D155="","",(K155+M155+O155))</f>
        <v>978.19616399999995</v>
      </c>
      <c r="R155" s="50"/>
      <c r="S155" s="50"/>
    </row>
    <row r="156" spans="1:19" ht="13.5" customHeight="1" x14ac:dyDescent="0.2">
      <c r="A156" s="125">
        <f>IF(D156=0,"",1+MAX(A$12:A155))</f>
        <v>129</v>
      </c>
      <c r="B156" s="138"/>
      <c r="C156" s="52" t="s">
        <v>94</v>
      </c>
      <c r="D156" s="27">
        <f>D154</f>
        <v>29.67</v>
      </c>
      <c r="E156" s="27" t="s">
        <v>56</v>
      </c>
      <c r="F156" s="83">
        <v>0.1</v>
      </c>
      <c r="G156" s="84">
        <f t="shared" si="129"/>
        <v>32.637</v>
      </c>
      <c r="H156" s="84">
        <v>5.3999999999999999E-2</v>
      </c>
      <c r="I156" s="85">
        <v>42.88</v>
      </c>
      <c r="J156" s="84">
        <f t="shared" si="130"/>
        <v>1.7623979999999999</v>
      </c>
      <c r="K156" s="85">
        <f t="shared" si="131"/>
        <v>75.571626240000001</v>
      </c>
      <c r="L156" s="85">
        <v>2.48</v>
      </c>
      <c r="M156" s="85">
        <f t="shared" si="132"/>
        <v>80.939760000000007</v>
      </c>
      <c r="N156" s="85">
        <v>0</v>
      </c>
      <c r="O156" s="85">
        <f t="shared" si="133"/>
        <v>0</v>
      </c>
      <c r="P156" s="85">
        <f t="shared" si="134"/>
        <v>156.51138624000001</v>
      </c>
      <c r="R156" s="50"/>
      <c r="S156" s="50"/>
    </row>
    <row r="157" spans="1:19" ht="13.5" customHeight="1" x14ac:dyDescent="0.2">
      <c r="A157" s="125">
        <f>IF(D157=0,"",1+MAX(A$12:A156))</f>
        <v>130</v>
      </c>
      <c r="B157" s="138"/>
      <c r="C157" s="52" t="s">
        <v>95</v>
      </c>
      <c r="D157" s="27">
        <f>D154</f>
        <v>29.67</v>
      </c>
      <c r="E157" s="27" t="s">
        <v>56</v>
      </c>
      <c r="F157" s="83">
        <v>0.1</v>
      </c>
      <c r="G157" s="84">
        <f t="shared" si="129"/>
        <v>32.637</v>
      </c>
      <c r="H157" s="84">
        <v>5.3999999999999999E-2</v>
      </c>
      <c r="I157" s="85">
        <v>42.88</v>
      </c>
      <c r="J157" s="84">
        <f t="shared" si="130"/>
        <v>1.7623979999999999</v>
      </c>
      <c r="K157" s="85">
        <f t="shared" si="131"/>
        <v>75.571626240000001</v>
      </c>
      <c r="L157" s="85">
        <v>2.48</v>
      </c>
      <c r="M157" s="85">
        <f t="shared" si="132"/>
        <v>80.939760000000007</v>
      </c>
      <c r="N157" s="85">
        <v>0</v>
      </c>
      <c r="O157" s="85">
        <f t="shared" si="133"/>
        <v>0</v>
      </c>
      <c r="P157" s="85">
        <f t="shared" si="134"/>
        <v>156.51138624000001</v>
      </c>
      <c r="R157" s="50"/>
      <c r="S157" s="50"/>
    </row>
    <row r="158" spans="1:19" ht="13.5" customHeight="1" x14ac:dyDescent="0.2">
      <c r="A158" s="125">
        <f>IF(D158=0,"",1+MAX(A$12:A157))</f>
        <v>131</v>
      </c>
      <c r="B158" s="138"/>
      <c r="C158" s="52" t="s">
        <v>106</v>
      </c>
      <c r="D158" s="27">
        <f>D154*10.5</f>
        <v>311.53500000000003</v>
      </c>
      <c r="E158" s="27" t="s">
        <v>52</v>
      </c>
      <c r="F158" s="83">
        <v>0.1</v>
      </c>
      <c r="G158" s="84">
        <f t="shared" si="129"/>
        <v>342.68850000000003</v>
      </c>
      <c r="H158" s="84"/>
      <c r="I158" s="85"/>
      <c r="J158" s="84"/>
      <c r="K158" s="85"/>
      <c r="L158" s="85"/>
      <c r="M158" s="85"/>
      <c r="N158" s="85"/>
      <c r="O158" s="85"/>
      <c r="P158" s="85"/>
      <c r="R158" s="50"/>
      <c r="S158" s="50"/>
    </row>
    <row r="159" spans="1:19" ht="13.5" customHeight="1" x14ac:dyDescent="0.2">
      <c r="A159" s="125">
        <f>IF(D159=0,"",1+MAX(A$12:A158))</f>
        <v>132</v>
      </c>
      <c r="B159" s="138"/>
      <c r="C159" s="129" t="s">
        <v>83</v>
      </c>
      <c r="D159" s="27">
        <f>ROUNDUP(D158/32,0)</f>
        <v>10</v>
      </c>
      <c r="E159" s="27" t="s">
        <v>84</v>
      </c>
      <c r="F159" s="83">
        <v>0</v>
      </c>
      <c r="G159" s="84">
        <f t="shared" si="129"/>
        <v>10</v>
      </c>
      <c r="H159" s="84">
        <v>0.48</v>
      </c>
      <c r="I159" s="85">
        <v>42.88</v>
      </c>
      <c r="J159" s="84">
        <f t="shared" ref="J159:J162" si="135">H159*G159</f>
        <v>4.8</v>
      </c>
      <c r="K159" s="85">
        <f t="shared" ref="K159:K162" si="136">I159*J159</f>
        <v>205.82400000000001</v>
      </c>
      <c r="L159" s="85">
        <v>23.98</v>
      </c>
      <c r="M159" s="85">
        <f t="shared" ref="M159:M162" si="137">L159*G159</f>
        <v>239.8</v>
      </c>
      <c r="N159" s="85">
        <v>0</v>
      </c>
      <c r="O159" s="85">
        <f t="shared" ref="O159:O162" si="138">N159*G159</f>
        <v>0</v>
      </c>
      <c r="P159" s="85">
        <f t="shared" ref="P159:P162" si="139">IF(D159="","",(K159+M159+O159))</f>
        <v>445.62400000000002</v>
      </c>
      <c r="R159" s="50"/>
      <c r="S159" s="50"/>
    </row>
    <row r="160" spans="1:19" ht="13.5" customHeight="1" x14ac:dyDescent="0.2">
      <c r="A160" s="125">
        <f>IF(D160=0,"",1+MAX(A$12:A159))</f>
        <v>133</v>
      </c>
      <c r="B160" s="138"/>
      <c r="C160" s="129" t="s">
        <v>85</v>
      </c>
      <c r="D160" s="27">
        <f>ROUNDUP(D159*24/500,0)</f>
        <v>1</v>
      </c>
      <c r="E160" s="27" t="s">
        <v>86</v>
      </c>
      <c r="F160" s="83">
        <v>0</v>
      </c>
      <c r="G160" s="84">
        <f t="shared" si="129"/>
        <v>1</v>
      </c>
      <c r="H160" s="84">
        <v>5</v>
      </c>
      <c r="I160" s="85">
        <v>42.88</v>
      </c>
      <c r="J160" s="84">
        <f t="shared" si="135"/>
        <v>5</v>
      </c>
      <c r="K160" s="85">
        <f t="shared" si="136"/>
        <v>214.4</v>
      </c>
      <c r="L160" s="85">
        <v>16.75</v>
      </c>
      <c r="M160" s="85">
        <f t="shared" si="137"/>
        <v>16.75</v>
      </c>
      <c r="N160" s="85">
        <v>0</v>
      </c>
      <c r="O160" s="85">
        <f t="shared" si="138"/>
        <v>0</v>
      </c>
      <c r="P160" s="85">
        <f t="shared" si="139"/>
        <v>231.15</v>
      </c>
      <c r="R160" s="50"/>
      <c r="S160" s="50"/>
    </row>
    <row r="161" spans="1:19" ht="13.5" customHeight="1" x14ac:dyDescent="0.2">
      <c r="A161" s="125">
        <f>IF(D161=0,"",1+MAX(A$12:A160))</f>
        <v>134</v>
      </c>
      <c r="B161" s="138"/>
      <c r="C161" s="129" t="s">
        <v>87</v>
      </c>
      <c r="D161" s="27">
        <f>ROUNDUP(D158*0.053,0)</f>
        <v>17</v>
      </c>
      <c r="E161" s="27" t="s">
        <v>88</v>
      </c>
      <c r="F161" s="83">
        <v>0.1</v>
      </c>
      <c r="G161" s="84">
        <f t="shared" si="129"/>
        <v>18.7</v>
      </c>
      <c r="H161" s="84">
        <v>0.22</v>
      </c>
      <c r="I161" s="85">
        <v>42.88</v>
      </c>
      <c r="J161" s="84">
        <f t="shared" si="135"/>
        <v>4.1139999999999999</v>
      </c>
      <c r="K161" s="85">
        <f t="shared" si="136"/>
        <v>176.40832</v>
      </c>
      <c r="L161" s="85">
        <v>0.5</v>
      </c>
      <c r="M161" s="85">
        <f t="shared" si="137"/>
        <v>9.35</v>
      </c>
      <c r="N161" s="85">
        <v>0</v>
      </c>
      <c r="O161" s="85">
        <f t="shared" si="138"/>
        <v>0</v>
      </c>
      <c r="P161" s="85">
        <f t="shared" si="139"/>
        <v>185.75832</v>
      </c>
      <c r="R161" s="50"/>
      <c r="S161" s="50"/>
    </row>
    <row r="162" spans="1:19" ht="13.5" customHeight="1" x14ac:dyDescent="0.2">
      <c r="A162" s="125">
        <f>IF(D162=0,"",1+MAX(A$12:A161))</f>
        <v>135</v>
      </c>
      <c r="B162" s="138"/>
      <c r="C162" s="129" t="s">
        <v>89</v>
      </c>
      <c r="D162" s="27">
        <f>ROUNDUP(D158*1.33,0)</f>
        <v>415</v>
      </c>
      <c r="E162" s="27" t="s">
        <v>55</v>
      </c>
      <c r="F162" s="83">
        <v>0</v>
      </c>
      <c r="G162" s="84">
        <f t="shared" si="129"/>
        <v>415</v>
      </c>
      <c r="H162" s="84">
        <v>2E-3</v>
      </c>
      <c r="I162" s="85">
        <v>42.88</v>
      </c>
      <c r="J162" s="84">
        <f t="shared" si="135"/>
        <v>0.83000000000000007</v>
      </c>
      <c r="K162" s="85">
        <f t="shared" si="136"/>
        <v>35.590400000000002</v>
      </c>
      <c r="L162" s="85">
        <v>0.06</v>
      </c>
      <c r="M162" s="85">
        <f t="shared" si="137"/>
        <v>24.9</v>
      </c>
      <c r="N162" s="85">
        <v>0</v>
      </c>
      <c r="O162" s="85">
        <f t="shared" si="138"/>
        <v>0</v>
      </c>
      <c r="P162" s="85">
        <f t="shared" si="139"/>
        <v>60.490400000000001</v>
      </c>
      <c r="R162" s="50"/>
      <c r="S162" s="50"/>
    </row>
    <row r="163" spans="1:19" ht="13.5" customHeight="1" x14ac:dyDescent="0.2">
      <c r="A163" s="125">
        <f>IF(D163=0,"",1+MAX(A$12:A162))</f>
        <v>136</v>
      </c>
      <c r="B163" s="138"/>
      <c r="C163" s="52" t="s">
        <v>110</v>
      </c>
      <c r="D163" s="27">
        <f>D154*12.5</f>
        <v>370.875</v>
      </c>
      <c r="E163" s="27" t="s">
        <v>52</v>
      </c>
      <c r="F163" s="83">
        <v>0.1</v>
      </c>
      <c r="G163" s="84">
        <f t="shared" si="129"/>
        <v>407.96249999999998</v>
      </c>
      <c r="H163" s="84"/>
      <c r="I163" s="85"/>
      <c r="J163" s="84"/>
      <c r="K163" s="85"/>
      <c r="L163" s="85"/>
      <c r="M163" s="85"/>
      <c r="N163" s="85"/>
      <c r="O163" s="85"/>
      <c r="P163" s="85"/>
      <c r="R163" s="50"/>
      <c r="S163" s="50"/>
    </row>
    <row r="164" spans="1:19" ht="13.5" customHeight="1" x14ac:dyDescent="0.2">
      <c r="A164" s="125">
        <f>IF(D164=0,"",1+MAX(A$12:A163))</f>
        <v>137</v>
      </c>
      <c r="B164" s="138"/>
      <c r="C164" s="129" t="s">
        <v>83</v>
      </c>
      <c r="D164" s="27">
        <f>ROUNDUP(D163/32,0)</f>
        <v>12</v>
      </c>
      <c r="E164" s="27" t="s">
        <v>84</v>
      </c>
      <c r="F164" s="83">
        <v>0</v>
      </c>
      <c r="G164" s="84">
        <f t="shared" si="129"/>
        <v>12</v>
      </c>
      <c r="H164" s="84">
        <v>0.48</v>
      </c>
      <c r="I164" s="85">
        <v>42.88</v>
      </c>
      <c r="J164" s="84">
        <f t="shared" ref="J164:J168" si="140">H164*G164</f>
        <v>5.76</v>
      </c>
      <c r="K164" s="85">
        <f t="shared" ref="K164:K168" si="141">I164*J164</f>
        <v>246.9888</v>
      </c>
      <c r="L164" s="85">
        <v>17.86</v>
      </c>
      <c r="M164" s="85">
        <f t="shared" ref="M164:M168" si="142">L164*G164</f>
        <v>214.32</v>
      </c>
      <c r="N164" s="85">
        <v>0</v>
      </c>
      <c r="O164" s="85">
        <f t="shared" ref="O164:O168" si="143">N164*G164</f>
        <v>0</v>
      </c>
      <c r="P164" s="85">
        <f t="shared" ref="P164:P168" si="144">IF(D164="","",(K164+M164+O164))</f>
        <v>461.30880000000002</v>
      </c>
      <c r="R164" s="50"/>
      <c r="S164" s="50"/>
    </row>
    <row r="165" spans="1:19" ht="13.5" customHeight="1" x14ac:dyDescent="0.2">
      <c r="A165" s="125">
        <f>IF(D165=0,"",1+MAX(A$12:A164))</f>
        <v>138</v>
      </c>
      <c r="B165" s="138"/>
      <c r="C165" s="129" t="s">
        <v>85</v>
      </c>
      <c r="D165" s="27">
        <f>ROUNDUP(D164*24/500,0)</f>
        <v>1</v>
      </c>
      <c r="E165" s="27" t="s">
        <v>86</v>
      </c>
      <c r="F165" s="83">
        <v>0</v>
      </c>
      <c r="G165" s="84">
        <f t="shared" si="129"/>
        <v>1</v>
      </c>
      <c r="H165" s="84">
        <v>5</v>
      </c>
      <c r="I165" s="85">
        <v>42.88</v>
      </c>
      <c r="J165" s="84">
        <f t="shared" si="140"/>
        <v>5</v>
      </c>
      <c r="K165" s="85">
        <f t="shared" si="141"/>
        <v>214.4</v>
      </c>
      <c r="L165" s="85">
        <v>16.75</v>
      </c>
      <c r="M165" s="85">
        <f t="shared" si="142"/>
        <v>16.75</v>
      </c>
      <c r="N165" s="85">
        <v>0</v>
      </c>
      <c r="O165" s="85">
        <f t="shared" si="143"/>
        <v>0</v>
      </c>
      <c r="P165" s="85">
        <f t="shared" si="144"/>
        <v>231.15</v>
      </c>
      <c r="R165" s="50"/>
      <c r="S165" s="50"/>
    </row>
    <row r="166" spans="1:19" ht="13.5" customHeight="1" x14ac:dyDescent="0.2">
      <c r="A166" s="125">
        <f>IF(D166=0,"",1+MAX(A$12:A165))</f>
        <v>139</v>
      </c>
      <c r="B166" s="138"/>
      <c r="C166" s="129" t="s">
        <v>87</v>
      </c>
      <c r="D166" s="27">
        <f>ROUNDUP(D163*0.053,0)</f>
        <v>20</v>
      </c>
      <c r="E166" s="27" t="s">
        <v>88</v>
      </c>
      <c r="F166" s="83">
        <v>0.1</v>
      </c>
      <c r="G166" s="84">
        <f t="shared" si="129"/>
        <v>22</v>
      </c>
      <c r="H166" s="84">
        <v>0.22</v>
      </c>
      <c r="I166" s="85">
        <v>42.88</v>
      </c>
      <c r="J166" s="84">
        <f t="shared" si="140"/>
        <v>4.84</v>
      </c>
      <c r="K166" s="85">
        <f t="shared" si="141"/>
        <v>207.53919999999999</v>
      </c>
      <c r="L166" s="85">
        <v>0.5</v>
      </c>
      <c r="M166" s="85">
        <f t="shared" si="142"/>
        <v>11</v>
      </c>
      <c r="N166" s="85">
        <v>0</v>
      </c>
      <c r="O166" s="85">
        <f t="shared" si="143"/>
        <v>0</v>
      </c>
      <c r="P166" s="85">
        <f t="shared" si="144"/>
        <v>218.53919999999999</v>
      </c>
      <c r="R166" s="50"/>
      <c r="S166" s="50"/>
    </row>
    <row r="167" spans="1:19" ht="13.5" customHeight="1" x14ac:dyDescent="0.2">
      <c r="A167" s="125">
        <f>IF(D167=0,"",1+MAX(A$12:A166))</f>
        <v>140</v>
      </c>
      <c r="B167" s="138"/>
      <c r="C167" s="129" t="s">
        <v>89</v>
      </c>
      <c r="D167" s="27">
        <f>ROUNDUP(D163*1.33,0)</f>
        <v>494</v>
      </c>
      <c r="E167" s="27" t="s">
        <v>55</v>
      </c>
      <c r="F167" s="83">
        <v>0</v>
      </c>
      <c r="G167" s="84">
        <f t="shared" si="129"/>
        <v>494</v>
      </c>
      <c r="H167" s="84">
        <v>2E-3</v>
      </c>
      <c r="I167" s="85">
        <v>42.88</v>
      </c>
      <c r="J167" s="84">
        <f t="shared" si="140"/>
        <v>0.98799999999999999</v>
      </c>
      <c r="K167" s="85">
        <f t="shared" si="141"/>
        <v>42.36544</v>
      </c>
      <c r="L167" s="85">
        <v>0.06</v>
      </c>
      <c r="M167" s="85">
        <f t="shared" si="142"/>
        <v>29.64</v>
      </c>
      <c r="N167" s="85">
        <v>0</v>
      </c>
      <c r="O167" s="85">
        <f t="shared" si="143"/>
        <v>0</v>
      </c>
      <c r="P167" s="85">
        <f t="shared" si="144"/>
        <v>72.005439999999993</v>
      </c>
      <c r="R167" s="50"/>
      <c r="S167" s="50"/>
    </row>
    <row r="168" spans="1:19" ht="13.5" customHeight="1" x14ac:dyDescent="0.2">
      <c r="A168" s="125">
        <f>IF(D168=0,"",1+MAX(A$12:A167))</f>
        <v>141</v>
      </c>
      <c r="B168" s="138"/>
      <c r="C168" s="52" t="s">
        <v>90</v>
      </c>
      <c r="D168" s="27">
        <f>D154*4</f>
        <v>118.68</v>
      </c>
      <c r="E168" s="27" t="s">
        <v>56</v>
      </c>
      <c r="F168" s="83">
        <v>0.1</v>
      </c>
      <c r="G168" s="84">
        <f t="shared" si="129"/>
        <v>130.548</v>
      </c>
      <c r="H168" s="84">
        <v>2.5000000000000001E-2</v>
      </c>
      <c r="I168" s="85">
        <v>42.88</v>
      </c>
      <c r="J168" s="84">
        <f t="shared" si="140"/>
        <v>3.2637</v>
      </c>
      <c r="K168" s="85">
        <f t="shared" si="141"/>
        <v>139.94745600000002</v>
      </c>
      <c r="L168" s="85">
        <v>0.5</v>
      </c>
      <c r="M168" s="85">
        <f t="shared" si="142"/>
        <v>65.274000000000001</v>
      </c>
      <c r="N168" s="85">
        <v>0</v>
      </c>
      <c r="O168" s="85">
        <f t="shared" si="143"/>
        <v>0</v>
      </c>
      <c r="P168" s="85">
        <f t="shared" si="144"/>
        <v>205.22145600000002</v>
      </c>
      <c r="R168" s="50"/>
      <c r="S168" s="50"/>
    </row>
    <row r="169" spans="1:19" ht="13.5" customHeight="1" x14ac:dyDescent="0.2">
      <c r="A169" s="125" t="str">
        <f>IF(D169=0,"",1+MAX(A$12:A168))</f>
        <v/>
      </c>
      <c r="B169" s="138"/>
      <c r="C169" s="52"/>
      <c r="D169" s="27"/>
      <c r="E169" s="27"/>
      <c r="F169" s="83"/>
      <c r="G169" s="84"/>
      <c r="H169" s="84"/>
      <c r="I169" s="85"/>
      <c r="J169" s="84"/>
      <c r="K169" s="85"/>
      <c r="L169" s="85"/>
      <c r="M169" s="85"/>
      <c r="N169" s="85"/>
      <c r="O169" s="85"/>
      <c r="P169" s="85"/>
      <c r="R169" s="50"/>
      <c r="S169" s="50"/>
    </row>
    <row r="170" spans="1:19" ht="13.5" customHeight="1" x14ac:dyDescent="0.2">
      <c r="A170" s="125">
        <f>IF(D170=0,"",1+MAX(A$12:A169))</f>
        <v>142</v>
      </c>
      <c r="B170" s="138"/>
      <c r="C170" s="126" t="s">
        <v>109</v>
      </c>
      <c r="D170" s="127">
        <v>14.54</v>
      </c>
      <c r="E170" s="127" t="s">
        <v>56</v>
      </c>
      <c r="F170" s="83"/>
      <c r="G170" s="84"/>
      <c r="H170" s="84"/>
      <c r="I170" s="85"/>
      <c r="J170" s="84"/>
      <c r="K170" s="85"/>
      <c r="L170" s="85"/>
      <c r="M170" s="85"/>
      <c r="N170" s="85"/>
      <c r="O170" s="85"/>
      <c r="P170" s="85"/>
      <c r="R170" s="50"/>
      <c r="S170" s="50"/>
    </row>
    <row r="171" spans="1:19" ht="13.5" customHeight="1" x14ac:dyDescent="0.2">
      <c r="A171" s="125">
        <f>IF(D171=0,"",1+MAX(A$12:A170))</f>
        <v>143</v>
      </c>
      <c r="B171" s="138"/>
      <c r="C171" s="52" t="s">
        <v>93</v>
      </c>
      <c r="D171" s="27">
        <f>D170/2*12.5</f>
        <v>90.875</v>
      </c>
      <c r="E171" s="27" t="s">
        <v>56</v>
      </c>
      <c r="F171" s="83">
        <v>0.1</v>
      </c>
      <c r="G171" s="84">
        <f t="shared" ref="G171:G184" si="145">(F171*D171)+D171</f>
        <v>99.962500000000006</v>
      </c>
      <c r="H171" s="84">
        <v>5.3999999999999999E-2</v>
      </c>
      <c r="I171" s="85">
        <v>42.88</v>
      </c>
      <c r="J171" s="84">
        <f t="shared" ref="J171:J173" si="146">H171*G171</f>
        <v>5.3979750000000006</v>
      </c>
      <c r="K171" s="85">
        <f t="shared" ref="K171:K173" si="147">I171*J171</f>
        <v>231.46516800000003</v>
      </c>
      <c r="L171" s="85">
        <v>2.48</v>
      </c>
      <c r="M171" s="85">
        <f t="shared" ref="M171:M173" si="148">L171*G171</f>
        <v>247.90700000000001</v>
      </c>
      <c r="N171" s="85">
        <v>0</v>
      </c>
      <c r="O171" s="85">
        <f t="shared" ref="O171:O173" si="149">N171*G171</f>
        <v>0</v>
      </c>
      <c r="P171" s="85">
        <f t="shared" ref="P171:P173" si="150">IF(D171="","",(K171+M171+O171))</f>
        <v>479.37216800000004</v>
      </c>
      <c r="R171" s="50"/>
      <c r="S171" s="50"/>
    </row>
    <row r="172" spans="1:19" ht="13.5" customHeight="1" x14ac:dyDescent="0.2">
      <c r="A172" s="125">
        <f>IF(D172=0,"",1+MAX(A$12:A171))</f>
        <v>144</v>
      </c>
      <c r="B172" s="138"/>
      <c r="C172" s="52" t="s">
        <v>94</v>
      </c>
      <c r="D172" s="27">
        <f>D170</f>
        <v>14.54</v>
      </c>
      <c r="E172" s="27" t="s">
        <v>56</v>
      </c>
      <c r="F172" s="83">
        <v>0.1</v>
      </c>
      <c r="G172" s="84">
        <f t="shared" si="145"/>
        <v>15.994</v>
      </c>
      <c r="H172" s="84">
        <v>5.3999999999999999E-2</v>
      </c>
      <c r="I172" s="85">
        <v>42.88</v>
      </c>
      <c r="J172" s="84">
        <f t="shared" si="146"/>
        <v>0.863676</v>
      </c>
      <c r="K172" s="85">
        <f t="shared" si="147"/>
        <v>37.034426880000005</v>
      </c>
      <c r="L172" s="85">
        <v>2.48</v>
      </c>
      <c r="M172" s="85">
        <f t="shared" si="148"/>
        <v>39.665120000000002</v>
      </c>
      <c r="N172" s="85">
        <v>0</v>
      </c>
      <c r="O172" s="85">
        <f t="shared" si="149"/>
        <v>0</v>
      </c>
      <c r="P172" s="85">
        <f t="shared" si="150"/>
        <v>76.699546880000014</v>
      </c>
      <c r="R172" s="50"/>
      <c r="S172" s="50"/>
    </row>
    <row r="173" spans="1:19" ht="13.5" customHeight="1" x14ac:dyDescent="0.2">
      <c r="A173" s="125">
        <f>IF(D173=0,"",1+MAX(A$12:A172))</f>
        <v>145</v>
      </c>
      <c r="B173" s="138"/>
      <c r="C173" s="52" t="s">
        <v>95</v>
      </c>
      <c r="D173" s="27">
        <f>D170</f>
        <v>14.54</v>
      </c>
      <c r="E173" s="27" t="s">
        <v>56</v>
      </c>
      <c r="F173" s="83">
        <v>0.1</v>
      </c>
      <c r="G173" s="84">
        <f t="shared" si="145"/>
        <v>15.994</v>
      </c>
      <c r="H173" s="84">
        <v>5.3999999999999999E-2</v>
      </c>
      <c r="I173" s="85">
        <v>42.88</v>
      </c>
      <c r="J173" s="84">
        <f t="shared" si="146"/>
        <v>0.863676</v>
      </c>
      <c r="K173" s="85">
        <f t="shared" si="147"/>
        <v>37.034426880000005</v>
      </c>
      <c r="L173" s="85">
        <v>2.48</v>
      </c>
      <c r="M173" s="85">
        <f t="shared" si="148"/>
        <v>39.665120000000002</v>
      </c>
      <c r="N173" s="85">
        <v>0</v>
      </c>
      <c r="O173" s="85">
        <f t="shared" si="149"/>
        <v>0</v>
      </c>
      <c r="P173" s="85">
        <f t="shared" si="150"/>
        <v>76.699546880000014</v>
      </c>
      <c r="R173" s="50"/>
      <c r="S173" s="50"/>
    </row>
    <row r="174" spans="1:19" ht="13.5" customHeight="1" x14ac:dyDescent="0.2">
      <c r="A174" s="125">
        <f>IF(D174=0,"",1+MAX(A$12:A173))</f>
        <v>146</v>
      </c>
      <c r="B174" s="138"/>
      <c r="C174" s="52" t="s">
        <v>111</v>
      </c>
      <c r="D174" s="27">
        <f>D170*10.5</f>
        <v>152.66999999999999</v>
      </c>
      <c r="E174" s="27" t="s">
        <v>52</v>
      </c>
      <c r="F174" s="83">
        <v>0.1</v>
      </c>
      <c r="G174" s="84">
        <f t="shared" si="145"/>
        <v>167.93699999999998</v>
      </c>
      <c r="H174" s="84"/>
      <c r="I174" s="85"/>
      <c r="J174" s="84"/>
      <c r="K174" s="85"/>
      <c r="L174" s="85"/>
      <c r="M174" s="85"/>
      <c r="N174" s="85"/>
      <c r="O174" s="85"/>
      <c r="P174" s="85"/>
      <c r="R174" s="50"/>
      <c r="S174" s="50"/>
    </row>
    <row r="175" spans="1:19" ht="13.5" customHeight="1" x14ac:dyDescent="0.2">
      <c r="A175" s="125">
        <f>IF(D175=0,"",1+MAX(A$12:A174))</f>
        <v>147</v>
      </c>
      <c r="B175" s="138"/>
      <c r="C175" s="129" t="s">
        <v>83</v>
      </c>
      <c r="D175" s="27">
        <f>ROUNDUP(D174/32,0)</f>
        <v>5</v>
      </c>
      <c r="E175" s="27" t="s">
        <v>84</v>
      </c>
      <c r="F175" s="83">
        <v>0</v>
      </c>
      <c r="G175" s="84">
        <f t="shared" si="145"/>
        <v>5</v>
      </c>
      <c r="H175" s="84">
        <v>0.48</v>
      </c>
      <c r="I175" s="85">
        <v>42.88</v>
      </c>
      <c r="J175" s="84">
        <f t="shared" ref="J175:J178" si="151">H175*G175</f>
        <v>2.4</v>
      </c>
      <c r="K175" s="85">
        <f t="shared" ref="K175:K178" si="152">I175*J175</f>
        <v>102.91200000000001</v>
      </c>
      <c r="L175" s="85">
        <v>17.86</v>
      </c>
      <c r="M175" s="85">
        <f t="shared" ref="M175:M178" si="153">L175*G175</f>
        <v>89.3</v>
      </c>
      <c r="N175" s="85">
        <v>0</v>
      </c>
      <c r="O175" s="85">
        <f t="shared" ref="O175:O178" si="154">N175*G175</f>
        <v>0</v>
      </c>
      <c r="P175" s="85">
        <f t="shared" ref="P175:P178" si="155">IF(D175="","",(K175+M175+O175))</f>
        <v>192.21199999999999</v>
      </c>
      <c r="R175" s="50"/>
      <c r="S175" s="50"/>
    </row>
    <row r="176" spans="1:19" ht="13.5" customHeight="1" x14ac:dyDescent="0.2">
      <c r="A176" s="125">
        <f>IF(D176=0,"",1+MAX(A$12:A175))</f>
        <v>148</v>
      </c>
      <c r="B176" s="138"/>
      <c r="C176" s="129" t="s">
        <v>85</v>
      </c>
      <c r="D176" s="27">
        <f>ROUNDUP(D175*24/500,0)</f>
        <v>1</v>
      </c>
      <c r="E176" s="27" t="s">
        <v>86</v>
      </c>
      <c r="F176" s="83">
        <v>0</v>
      </c>
      <c r="G176" s="84">
        <f t="shared" si="145"/>
        <v>1</v>
      </c>
      <c r="H176" s="84">
        <v>5</v>
      </c>
      <c r="I176" s="85">
        <v>42.88</v>
      </c>
      <c r="J176" s="84">
        <f t="shared" si="151"/>
        <v>5</v>
      </c>
      <c r="K176" s="85">
        <f t="shared" si="152"/>
        <v>214.4</v>
      </c>
      <c r="L176" s="85">
        <v>16.75</v>
      </c>
      <c r="M176" s="85">
        <f t="shared" si="153"/>
        <v>16.75</v>
      </c>
      <c r="N176" s="85">
        <v>0</v>
      </c>
      <c r="O176" s="85">
        <f t="shared" si="154"/>
        <v>0</v>
      </c>
      <c r="P176" s="85">
        <f t="shared" si="155"/>
        <v>231.15</v>
      </c>
      <c r="R176" s="50"/>
      <c r="S176" s="50"/>
    </row>
    <row r="177" spans="1:19" ht="13.5" customHeight="1" x14ac:dyDescent="0.2">
      <c r="A177" s="125">
        <f>IF(D177=0,"",1+MAX(A$12:A176))</f>
        <v>149</v>
      </c>
      <c r="B177" s="138"/>
      <c r="C177" s="129" t="s">
        <v>87</v>
      </c>
      <c r="D177" s="27">
        <f>ROUNDUP(D174*0.053,0)</f>
        <v>9</v>
      </c>
      <c r="E177" s="27" t="s">
        <v>88</v>
      </c>
      <c r="F177" s="83">
        <v>0.1</v>
      </c>
      <c r="G177" s="84">
        <f t="shared" si="145"/>
        <v>9.9</v>
      </c>
      <c r="H177" s="84">
        <v>0.22</v>
      </c>
      <c r="I177" s="85">
        <v>42.88</v>
      </c>
      <c r="J177" s="84">
        <f t="shared" si="151"/>
        <v>2.1779999999999999</v>
      </c>
      <c r="K177" s="85">
        <f t="shared" si="152"/>
        <v>93.39264</v>
      </c>
      <c r="L177" s="85">
        <v>0.5</v>
      </c>
      <c r="M177" s="85">
        <f t="shared" si="153"/>
        <v>4.95</v>
      </c>
      <c r="N177" s="85">
        <v>0</v>
      </c>
      <c r="O177" s="85">
        <f t="shared" si="154"/>
        <v>0</v>
      </c>
      <c r="P177" s="85">
        <f t="shared" si="155"/>
        <v>98.342640000000003</v>
      </c>
      <c r="R177" s="50"/>
      <c r="S177" s="50"/>
    </row>
    <row r="178" spans="1:19" ht="13.5" customHeight="1" x14ac:dyDescent="0.2">
      <c r="A178" s="125">
        <f>IF(D178=0,"",1+MAX(A$12:A177))</f>
        <v>150</v>
      </c>
      <c r="B178" s="138"/>
      <c r="C178" s="129" t="s">
        <v>89</v>
      </c>
      <c r="D178" s="27">
        <f>ROUNDUP(D174*1.33,0)</f>
        <v>204</v>
      </c>
      <c r="E178" s="27" t="s">
        <v>55</v>
      </c>
      <c r="F178" s="83">
        <v>0</v>
      </c>
      <c r="G178" s="84">
        <f t="shared" si="145"/>
        <v>204</v>
      </c>
      <c r="H178" s="84">
        <v>2E-3</v>
      </c>
      <c r="I178" s="85">
        <v>42.88</v>
      </c>
      <c r="J178" s="84">
        <f t="shared" si="151"/>
        <v>0.40800000000000003</v>
      </c>
      <c r="K178" s="85">
        <f t="shared" si="152"/>
        <v>17.495040000000003</v>
      </c>
      <c r="L178" s="85">
        <v>0.06</v>
      </c>
      <c r="M178" s="85">
        <f t="shared" si="153"/>
        <v>12.24</v>
      </c>
      <c r="N178" s="85">
        <v>0</v>
      </c>
      <c r="O178" s="85">
        <f t="shared" si="154"/>
        <v>0</v>
      </c>
      <c r="P178" s="85">
        <f t="shared" si="155"/>
        <v>29.735040000000005</v>
      </c>
      <c r="R178" s="50"/>
      <c r="S178" s="50"/>
    </row>
    <row r="179" spans="1:19" ht="13.5" customHeight="1" x14ac:dyDescent="0.2">
      <c r="A179" s="125">
        <f>IF(D179=0,"",1+MAX(A$12:A178))</f>
        <v>151</v>
      </c>
      <c r="B179" s="138"/>
      <c r="C179" s="52" t="s">
        <v>112</v>
      </c>
      <c r="D179" s="27">
        <f>D170*12.5</f>
        <v>181.75</v>
      </c>
      <c r="E179" s="27" t="s">
        <v>52</v>
      </c>
      <c r="F179" s="83">
        <v>0.1</v>
      </c>
      <c r="G179" s="84">
        <f t="shared" si="145"/>
        <v>199.92500000000001</v>
      </c>
      <c r="H179" s="84"/>
      <c r="I179" s="85"/>
      <c r="J179" s="84"/>
      <c r="K179" s="85"/>
      <c r="L179" s="85"/>
      <c r="M179" s="85"/>
      <c r="N179" s="85"/>
      <c r="O179" s="85"/>
      <c r="P179" s="85"/>
      <c r="R179" s="50"/>
      <c r="S179" s="50"/>
    </row>
    <row r="180" spans="1:19" ht="13.5" customHeight="1" x14ac:dyDescent="0.2">
      <c r="A180" s="125">
        <f>IF(D180=0,"",1+MAX(A$12:A179))</f>
        <v>152</v>
      </c>
      <c r="B180" s="138"/>
      <c r="C180" s="129" t="s">
        <v>83</v>
      </c>
      <c r="D180" s="27">
        <f>ROUNDUP(D179/32,0)</f>
        <v>6</v>
      </c>
      <c r="E180" s="27" t="s">
        <v>84</v>
      </c>
      <c r="F180" s="83">
        <v>0</v>
      </c>
      <c r="G180" s="84">
        <f t="shared" si="145"/>
        <v>6</v>
      </c>
      <c r="H180" s="84">
        <v>0.48</v>
      </c>
      <c r="I180" s="85">
        <v>42.88</v>
      </c>
      <c r="J180" s="84">
        <f t="shared" ref="J180:J184" si="156">H180*G180</f>
        <v>2.88</v>
      </c>
      <c r="K180" s="85">
        <f t="shared" ref="K180:K184" si="157">I180*J180</f>
        <v>123.4944</v>
      </c>
      <c r="L180" s="85">
        <v>17.86</v>
      </c>
      <c r="M180" s="85">
        <f t="shared" ref="M180:M184" si="158">L180*G180</f>
        <v>107.16</v>
      </c>
      <c r="N180" s="85">
        <v>0</v>
      </c>
      <c r="O180" s="85">
        <f t="shared" ref="O180:O184" si="159">N180*G180</f>
        <v>0</v>
      </c>
      <c r="P180" s="85">
        <f t="shared" ref="P180:P184" si="160">IF(D180="","",(K180+M180+O180))</f>
        <v>230.65440000000001</v>
      </c>
      <c r="R180" s="50"/>
      <c r="S180" s="50"/>
    </row>
    <row r="181" spans="1:19" ht="13.5" customHeight="1" x14ac:dyDescent="0.2">
      <c r="A181" s="125">
        <f>IF(D181=0,"",1+MAX(A$12:A180))</f>
        <v>153</v>
      </c>
      <c r="B181" s="138"/>
      <c r="C181" s="129" t="s">
        <v>85</v>
      </c>
      <c r="D181" s="27">
        <f>ROUNDUP(D180*24/500,0)</f>
        <v>1</v>
      </c>
      <c r="E181" s="27" t="s">
        <v>86</v>
      </c>
      <c r="F181" s="83">
        <v>0</v>
      </c>
      <c r="G181" s="84">
        <f t="shared" si="145"/>
        <v>1</v>
      </c>
      <c r="H181" s="84">
        <v>5</v>
      </c>
      <c r="I181" s="85">
        <v>42.88</v>
      </c>
      <c r="J181" s="84">
        <f t="shared" si="156"/>
        <v>5</v>
      </c>
      <c r="K181" s="85">
        <f t="shared" si="157"/>
        <v>214.4</v>
      </c>
      <c r="L181" s="85">
        <v>16.75</v>
      </c>
      <c r="M181" s="85">
        <f t="shared" si="158"/>
        <v>16.75</v>
      </c>
      <c r="N181" s="85">
        <v>0</v>
      </c>
      <c r="O181" s="85">
        <f t="shared" si="159"/>
        <v>0</v>
      </c>
      <c r="P181" s="85">
        <f t="shared" si="160"/>
        <v>231.15</v>
      </c>
      <c r="R181" s="50"/>
      <c r="S181" s="50"/>
    </row>
    <row r="182" spans="1:19" ht="13.5" customHeight="1" x14ac:dyDescent="0.2">
      <c r="A182" s="125">
        <f>IF(D182=0,"",1+MAX(A$12:A181))</f>
        <v>154</v>
      </c>
      <c r="B182" s="138"/>
      <c r="C182" s="129" t="s">
        <v>87</v>
      </c>
      <c r="D182" s="27">
        <f>ROUNDUP(D179*0.053,0)</f>
        <v>10</v>
      </c>
      <c r="E182" s="27" t="s">
        <v>88</v>
      </c>
      <c r="F182" s="83">
        <v>0.1</v>
      </c>
      <c r="G182" s="84">
        <f t="shared" si="145"/>
        <v>11</v>
      </c>
      <c r="H182" s="84">
        <v>0.22</v>
      </c>
      <c r="I182" s="85">
        <v>42.88</v>
      </c>
      <c r="J182" s="84">
        <f t="shared" si="156"/>
        <v>2.42</v>
      </c>
      <c r="K182" s="85">
        <f t="shared" si="157"/>
        <v>103.7696</v>
      </c>
      <c r="L182" s="85">
        <v>0.5</v>
      </c>
      <c r="M182" s="85">
        <f t="shared" si="158"/>
        <v>5.5</v>
      </c>
      <c r="N182" s="85">
        <v>0</v>
      </c>
      <c r="O182" s="85">
        <f t="shared" si="159"/>
        <v>0</v>
      </c>
      <c r="P182" s="85">
        <f t="shared" si="160"/>
        <v>109.2696</v>
      </c>
      <c r="R182" s="50"/>
      <c r="S182" s="50"/>
    </row>
    <row r="183" spans="1:19" ht="13.5" customHeight="1" x14ac:dyDescent="0.2">
      <c r="A183" s="125">
        <f>IF(D183=0,"",1+MAX(A$12:A182))</f>
        <v>155</v>
      </c>
      <c r="B183" s="138"/>
      <c r="C183" s="129" t="s">
        <v>89</v>
      </c>
      <c r="D183" s="27">
        <f>ROUNDUP(D179*1.33,0)</f>
        <v>242</v>
      </c>
      <c r="E183" s="27" t="s">
        <v>55</v>
      </c>
      <c r="F183" s="83">
        <v>0</v>
      </c>
      <c r="G183" s="84">
        <f t="shared" si="145"/>
        <v>242</v>
      </c>
      <c r="H183" s="84">
        <v>2E-3</v>
      </c>
      <c r="I183" s="85">
        <v>42.88</v>
      </c>
      <c r="J183" s="84">
        <f t="shared" si="156"/>
        <v>0.48399999999999999</v>
      </c>
      <c r="K183" s="85">
        <f t="shared" si="157"/>
        <v>20.753920000000001</v>
      </c>
      <c r="L183" s="85">
        <v>0.06</v>
      </c>
      <c r="M183" s="85">
        <f t="shared" si="158"/>
        <v>14.52</v>
      </c>
      <c r="N183" s="85">
        <v>0</v>
      </c>
      <c r="O183" s="85">
        <f t="shared" si="159"/>
        <v>0</v>
      </c>
      <c r="P183" s="85">
        <f t="shared" si="160"/>
        <v>35.273920000000004</v>
      </c>
      <c r="R183" s="50"/>
      <c r="S183" s="50"/>
    </row>
    <row r="184" spans="1:19" ht="13.5" customHeight="1" x14ac:dyDescent="0.2">
      <c r="A184" s="125">
        <f>IF(D184=0,"",1+MAX(A$12:A183))</f>
        <v>156</v>
      </c>
      <c r="B184" s="138"/>
      <c r="C184" s="52" t="s">
        <v>90</v>
      </c>
      <c r="D184" s="27">
        <f>D170*4</f>
        <v>58.16</v>
      </c>
      <c r="E184" s="27" t="s">
        <v>56</v>
      </c>
      <c r="F184" s="83">
        <v>0.1</v>
      </c>
      <c r="G184" s="84">
        <f t="shared" si="145"/>
        <v>63.975999999999999</v>
      </c>
      <c r="H184" s="84">
        <v>2.5000000000000001E-2</v>
      </c>
      <c r="I184" s="85">
        <v>42.88</v>
      </c>
      <c r="J184" s="84">
        <f t="shared" si="156"/>
        <v>1.5994000000000002</v>
      </c>
      <c r="K184" s="85">
        <f t="shared" si="157"/>
        <v>68.582272000000017</v>
      </c>
      <c r="L184" s="85">
        <v>0.5</v>
      </c>
      <c r="M184" s="85">
        <f t="shared" si="158"/>
        <v>31.988</v>
      </c>
      <c r="N184" s="85">
        <v>0</v>
      </c>
      <c r="O184" s="85">
        <f t="shared" si="159"/>
        <v>0</v>
      </c>
      <c r="P184" s="85">
        <f t="shared" si="160"/>
        <v>100.57027200000002</v>
      </c>
      <c r="R184" s="50"/>
      <c r="S184" s="50"/>
    </row>
    <row r="185" spans="1:19" ht="13.5" customHeight="1" x14ac:dyDescent="0.2">
      <c r="A185" s="125" t="str">
        <f>IF(D185=0,"",1+MAX(A$12:A184))</f>
        <v/>
      </c>
      <c r="B185" s="138"/>
      <c r="C185" s="52"/>
      <c r="D185" s="27"/>
      <c r="E185" s="27"/>
      <c r="F185" s="83"/>
      <c r="G185" s="84"/>
      <c r="H185" s="84"/>
      <c r="I185" s="85"/>
      <c r="J185" s="84"/>
      <c r="K185" s="85"/>
      <c r="L185" s="85"/>
      <c r="M185" s="85"/>
      <c r="N185" s="85"/>
      <c r="O185" s="85"/>
      <c r="P185" s="85"/>
      <c r="R185" s="50"/>
      <c r="S185" s="50"/>
    </row>
    <row r="186" spans="1:19" ht="13.5" customHeight="1" x14ac:dyDescent="0.2">
      <c r="A186" s="125">
        <f>IF(D186=0,"",1+MAX(A$12:A185))</f>
        <v>157</v>
      </c>
      <c r="B186" s="138"/>
      <c r="C186" s="126" t="s">
        <v>109</v>
      </c>
      <c r="D186" s="127">
        <v>5.68</v>
      </c>
      <c r="E186" s="127" t="s">
        <v>56</v>
      </c>
      <c r="F186" s="83"/>
      <c r="G186" s="84"/>
      <c r="H186" s="84"/>
      <c r="I186" s="85"/>
      <c r="J186" s="84"/>
      <c r="K186" s="85"/>
      <c r="L186" s="85"/>
      <c r="M186" s="85"/>
      <c r="N186" s="85"/>
      <c r="O186" s="85"/>
      <c r="P186" s="85"/>
      <c r="R186" s="50"/>
      <c r="S186" s="50"/>
    </row>
    <row r="187" spans="1:19" ht="13.5" customHeight="1" x14ac:dyDescent="0.2">
      <c r="A187" s="125">
        <f>IF(D187=0,"",1+MAX(A$12:A186))</f>
        <v>158</v>
      </c>
      <c r="B187" s="138"/>
      <c r="C187" s="52" t="s">
        <v>93</v>
      </c>
      <c r="D187" s="27">
        <f>D186/2*12.5</f>
        <v>35.5</v>
      </c>
      <c r="E187" s="27" t="s">
        <v>56</v>
      </c>
      <c r="F187" s="83">
        <v>0.1</v>
      </c>
      <c r="G187" s="84">
        <f t="shared" ref="G187:G195" si="161">(F187*D187)+D187</f>
        <v>39.049999999999997</v>
      </c>
      <c r="H187" s="84">
        <v>5.3999999999999999E-2</v>
      </c>
      <c r="I187" s="85">
        <v>42.88</v>
      </c>
      <c r="J187" s="84">
        <f t="shared" ref="J187:J189" si="162">H187*G187</f>
        <v>2.1086999999999998</v>
      </c>
      <c r="K187" s="85">
        <f t="shared" ref="K187:K189" si="163">I187*J187</f>
        <v>90.421055999999993</v>
      </c>
      <c r="L187" s="85">
        <v>2.48</v>
      </c>
      <c r="M187" s="85">
        <f t="shared" ref="M187:M189" si="164">L187*G187</f>
        <v>96.843999999999994</v>
      </c>
      <c r="N187" s="85">
        <v>0</v>
      </c>
      <c r="O187" s="85">
        <f t="shared" ref="O187:O189" si="165">N187*G187</f>
        <v>0</v>
      </c>
      <c r="P187" s="85">
        <f t="shared" ref="P187:P189" si="166">IF(D187="","",(K187+M187+O187))</f>
        <v>187.26505599999999</v>
      </c>
      <c r="R187" s="50"/>
      <c r="S187" s="50"/>
    </row>
    <row r="188" spans="1:19" ht="13.5" customHeight="1" x14ac:dyDescent="0.2">
      <c r="A188" s="125">
        <f>IF(D188=0,"",1+MAX(A$12:A187))</f>
        <v>159</v>
      </c>
      <c r="B188" s="138"/>
      <c r="C188" s="52" t="s">
        <v>94</v>
      </c>
      <c r="D188" s="27">
        <f>D186</f>
        <v>5.68</v>
      </c>
      <c r="E188" s="27" t="s">
        <v>56</v>
      </c>
      <c r="F188" s="83">
        <v>0.1</v>
      </c>
      <c r="G188" s="84">
        <f t="shared" si="161"/>
        <v>6.2479999999999993</v>
      </c>
      <c r="H188" s="84">
        <v>5.3999999999999999E-2</v>
      </c>
      <c r="I188" s="85">
        <v>42.88</v>
      </c>
      <c r="J188" s="84">
        <f t="shared" si="162"/>
        <v>0.33739199999999997</v>
      </c>
      <c r="K188" s="85">
        <f t="shared" si="163"/>
        <v>14.46736896</v>
      </c>
      <c r="L188" s="85">
        <v>2.48</v>
      </c>
      <c r="M188" s="85">
        <f t="shared" si="164"/>
        <v>15.495039999999998</v>
      </c>
      <c r="N188" s="85">
        <v>0</v>
      </c>
      <c r="O188" s="85">
        <f t="shared" si="165"/>
        <v>0</v>
      </c>
      <c r="P188" s="85">
        <f t="shared" si="166"/>
        <v>29.962408959999998</v>
      </c>
      <c r="R188" s="50"/>
      <c r="S188" s="50"/>
    </row>
    <row r="189" spans="1:19" ht="13.5" customHeight="1" x14ac:dyDescent="0.2">
      <c r="A189" s="125">
        <f>IF(D189=0,"",1+MAX(A$12:A188))</f>
        <v>160</v>
      </c>
      <c r="B189" s="138"/>
      <c r="C189" s="52" t="s">
        <v>95</v>
      </c>
      <c r="D189" s="27">
        <f>D186</f>
        <v>5.68</v>
      </c>
      <c r="E189" s="27" t="s">
        <v>56</v>
      </c>
      <c r="F189" s="83">
        <v>0.1</v>
      </c>
      <c r="G189" s="84">
        <f t="shared" si="161"/>
        <v>6.2479999999999993</v>
      </c>
      <c r="H189" s="84">
        <v>5.3999999999999999E-2</v>
      </c>
      <c r="I189" s="85">
        <v>42.88</v>
      </c>
      <c r="J189" s="84">
        <f t="shared" si="162"/>
        <v>0.33739199999999997</v>
      </c>
      <c r="K189" s="85">
        <f t="shared" si="163"/>
        <v>14.46736896</v>
      </c>
      <c r="L189" s="85">
        <v>2.48</v>
      </c>
      <c r="M189" s="85">
        <f t="shared" si="164"/>
        <v>15.495039999999998</v>
      </c>
      <c r="N189" s="85">
        <v>0</v>
      </c>
      <c r="O189" s="85">
        <f t="shared" si="165"/>
        <v>0</v>
      </c>
      <c r="P189" s="85">
        <f t="shared" si="166"/>
        <v>29.962408959999998</v>
      </c>
      <c r="R189" s="50"/>
      <c r="S189" s="50"/>
    </row>
    <row r="190" spans="1:19" ht="13.5" customHeight="1" x14ac:dyDescent="0.2">
      <c r="A190" s="125">
        <f>IF(D190=0,"",1+MAX(A$12:A189))</f>
        <v>161</v>
      </c>
      <c r="B190" s="138"/>
      <c r="C190" s="52" t="s">
        <v>113</v>
      </c>
      <c r="D190" s="27">
        <f>D186*12.5*2</f>
        <v>142</v>
      </c>
      <c r="E190" s="27" t="s">
        <v>52</v>
      </c>
      <c r="F190" s="83">
        <v>0.1</v>
      </c>
      <c r="G190" s="84">
        <f t="shared" si="161"/>
        <v>156.19999999999999</v>
      </c>
      <c r="H190" s="84"/>
      <c r="I190" s="85"/>
      <c r="J190" s="84"/>
      <c r="K190" s="85"/>
      <c r="L190" s="85"/>
      <c r="M190" s="85"/>
      <c r="N190" s="85"/>
      <c r="O190" s="85"/>
      <c r="P190" s="85"/>
      <c r="R190" s="50"/>
      <c r="S190" s="50"/>
    </row>
    <row r="191" spans="1:19" ht="13.5" customHeight="1" x14ac:dyDescent="0.2">
      <c r="A191" s="125">
        <f>IF(D191=0,"",1+MAX(A$12:A190))</f>
        <v>162</v>
      </c>
      <c r="B191" s="138"/>
      <c r="C191" s="129" t="s">
        <v>83</v>
      </c>
      <c r="D191" s="27">
        <f>ROUNDUP(D190/32,0)</f>
        <v>5</v>
      </c>
      <c r="E191" s="27" t="s">
        <v>84</v>
      </c>
      <c r="F191" s="83">
        <v>0</v>
      </c>
      <c r="G191" s="84">
        <f t="shared" si="161"/>
        <v>5</v>
      </c>
      <c r="H191" s="84">
        <v>0.48</v>
      </c>
      <c r="I191" s="85">
        <v>42.88</v>
      </c>
      <c r="J191" s="84">
        <f t="shared" ref="J191:J195" si="167">H191*G191</f>
        <v>2.4</v>
      </c>
      <c r="K191" s="85">
        <f t="shared" ref="K191:K195" si="168">I191*J191</f>
        <v>102.91200000000001</v>
      </c>
      <c r="L191" s="85">
        <v>17.86</v>
      </c>
      <c r="M191" s="85">
        <f t="shared" ref="M191:M195" si="169">L191*G191</f>
        <v>89.3</v>
      </c>
      <c r="N191" s="85">
        <v>0</v>
      </c>
      <c r="O191" s="85">
        <f t="shared" ref="O191:O195" si="170">N191*G191</f>
        <v>0</v>
      </c>
      <c r="P191" s="85">
        <f t="shared" ref="P191:P195" si="171">IF(D191="","",(K191+M191+O191))</f>
        <v>192.21199999999999</v>
      </c>
      <c r="R191" s="50"/>
      <c r="S191" s="50"/>
    </row>
    <row r="192" spans="1:19" ht="13.5" customHeight="1" x14ac:dyDescent="0.2">
      <c r="A192" s="125">
        <f>IF(D192=0,"",1+MAX(A$12:A191))</f>
        <v>163</v>
      </c>
      <c r="B192" s="138"/>
      <c r="C192" s="129" t="s">
        <v>85</v>
      </c>
      <c r="D192" s="27">
        <f>ROUNDUP(D191*24/500,0)</f>
        <v>1</v>
      </c>
      <c r="E192" s="27" t="s">
        <v>86</v>
      </c>
      <c r="F192" s="83">
        <v>0</v>
      </c>
      <c r="G192" s="84">
        <f t="shared" si="161"/>
        <v>1</v>
      </c>
      <c r="H192" s="84">
        <v>5</v>
      </c>
      <c r="I192" s="85">
        <v>42.88</v>
      </c>
      <c r="J192" s="84">
        <f t="shared" si="167"/>
        <v>5</v>
      </c>
      <c r="K192" s="85">
        <f t="shared" si="168"/>
        <v>214.4</v>
      </c>
      <c r="L192" s="85">
        <v>16.75</v>
      </c>
      <c r="M192" s="85">
        <f t="shared" si="169"/>
        <v>16.75</v>
      </c>
      <c r="N192" s="85">
        <v>0</v>
      </c>
      <c r="O192" s="85">
        <f t="shared" si="170"/>
        <v>0</v>
      </c>
      <c r="P192" s="85">
        <f t="shared" si="171"/>
        <v>231.15</v>
      </c>
      <c r="R192" s="50"/>
      <c r="S192" s="50"/>
    </row>
    <row r="193" spans="1:19" ht="13.5" customHeight="1" x14ac:dyDescent="0.2">
      <c r="A193" s="125">
        <f>IF(D193=0,"",1+MAX(A$12:A192))</f>
        <v>164</v>
      </c>
      <c r="B193" s="138"/>
      <c r="C193" s="129" t="s">
        <v>87</v>
      </c>
      <c r="D193" s="27">
        <f>ROUNDUP(D190*0.053,0)</f>
        <v>8</v>
      </c>
      <c r="E193" s="27" t="s">
        <v>88</v>
      </c>
      <c r="F193" s="83">
        <v>0.1</v>
      </c>
      <c r="G193" s="84">
        <f t="shared" si="161"/>
        <v>8.8000000000000007</v>
      </c>
      <c r="H193" s="84">
        <v>0.22</v>
      </c>
      <c r="I193" s="85">
        <v>42.88</v>
      </c>
      <c r="J193" s="84">
        <f t="shared" si="167"/>
        <v>1.9360000000000002</v>
      </c>
      <c r="K193" s="85">
        <f t="shared" si="168"/>
        <v>83.015680000000017</v>
      </c>
      <c r="L193" s="85">
        <v>0.5</v>
      </c>
      <c r="M193" s="85">
        <f t="shared" si="169"/>
        <v>4.4000000000000004</v>
      </c>
      <c r="N193" s="85">
        <v>0</v>
      </c>
      <c r="O193" s="85">
        <f t="shared" si="170"/>
        <v>0</v>
      </c>
      <c r="P193" s="85">
        <f t="shared" si="171"/>
        <v>87.415680000000023</v>
      </c>
      <c r="R193" s="50"/>
      <c r="S193" s="50"/>
    </row>
    <row r="194" spans="1:19" ht="13.5" customHeight="1" x14ac:dyDescent="0.2">
      <c r="A194" s="125">
        <f>IF(D194=0,"",1+MAX(A$12:A193))</f>
        <v>165</v>
      </c>
      <c r="B194" s="138"/>
      <c r="C194" s="129" t="s">
        <v>89</v>
      </c>
      <c r="D194" s="27">
        <f>ROUNDUP(D190*1.33,0)</f>
        <v>189</v>
      </c>
      <c r="E194" s="27" t="s">
        <v>55</v>
      </c>
      <c r="F194" s="83">
        <v>0</v>
      </c>
      <c r="G194" s="84">
        <f t="shared" si="161"/>
        <v>189</v>
      </c>
      <c r="H194" s="84">
        <v>2E-3</v>
      </c>
      <c r="I194" s="85">
        <v>42.88</v>
      </c>
      <c r="J194" s="84">
        <f t="shared" si="167"/>
        <v>0.378</v>
      </c>
      <c r="K194" s="85">
        <f t="shared" si="168"/>
        <v>16.208640000000003</v>
      </c>
      <c r="L194" s="85">
        <v>0.06</v>
      </c>
      <c r="M194" s="85">
        <f t="shared" si="169"/>
        <v>11.34</v>
      </c>
      <c r="N194" s="85">
        <v>0</v>
      </c>
      <c r="O194" s="85">
        <f t="shared" si="170"/>
        <v>0</v>
      </c>
      <c r="P194" s="85">
        <f t="shared" si="171"/>
        <v>27.548640000000002</v>
      </c>
      <c r="R194" s="50"/>
      <c r="S194" s="50"/>
    </row>
    <row r="195" spans="1:19" ht="13.5" customHeight="1" x14ac:dyDescent="0.2">
      <c r="A195" s="125">
        <f>IF(D195=0,"",1+MAX(A$12:A194))</f>
        <v>166</v>
      </c>
      <c r="B195" s="138"/>
      <c r="C195" s="52" t="s">
        <v>90</v>
      </c>
      <c r="D195" s="27">
        <f>D186*4</f>
        <v>22.72</v>
      </c>
      <c r="E195" s="27" t="s">
        <v>56</v>
      </c>
      <c r="F195" s="83">
        <v>0.1</v>
      </c>
      <c r="G195" s="84">
        <f t="shared" si="161"/>
        <v>24.991999999999997</v>
      </c>
      <c r="H195" s="84">
        <v>2.5000000000000001E-2</v>
      </c>
      <c r="I195" s="85">
        <v>42.88</v>
      </c>
      <c r="J195" s="84">
        <f t="shared" si="167"/>
        <v>0.62480000000000002</v>
      </c>
      <c r="K195" s="85">
        <f t="shared" si="168"/>
        <v>26.791424000000003</v>
      </c>
      <c r="L195" s="85">
        <v>0.5</v>
      </c>
      <c r="M195" s="85">
        <f t="shared" si="169"/>
        <v>12.495999999999999</v>
      </c>
      <c r="N195" s="85">
        <v>0</v>
      </c>
      <c r="O195" s="85">
        <f t="shared" si="170"/>
        <v>0</v>
      </c>
      <c r="P195" s="85">
        <f t="shared" si="171"/>
        <v>39.287424000000001</v>
      </c>
      <c r="R195" s="50"/>
      <c r="S195" s="50"/>
    </row>
    <row r="196" spans="1:19" ht="13.5" customHeight="1" x14ac:dyDescent="0.2">
      <c r="A196" s="125" t="str">
        <f>IF(D196=0,"",1+MAX(A$12:A195))</f>
        <v/>
      </c>
      <c r="B196" s="138"/>
      <c r="C196" s="52"/>
      <c r="D196" s="27"/>
      <c r="E196" s="27"/>
      <c r="F196" s="83"/>
      <c r="G196" s="84"/>
      <c r="H196" s="84"/>
      <c r="I196" s="85"/>
      <c r="J196" s="84"/>
      <c r="K196" s="85"/>
      <c r="L196" s="85"/>
      <c r="M196" s="85"/>
      <c r="N196" s="85"/>
      <c r="O196" s="85"/>
      <c r="P196" s="85"/>
      <c r="R196" s="50"/>
      <c r="S196" s="50"/>
    </row>
    <row r="197" spans="1:19" ht="13.5" customHeight="1" x14ac:dyDescent="0.2">
      <c r="A197" s="125">
        <f>IF(D197=0,"",1+MAX(A$12:A196))</f>
        <v>167</v>
      </c>
      <c r="B197" s="138"/>
      <c r="C197" s="126" t="s">
        <v>114</v>
      </c>
      <c r="D197" s="127">
        <v>33.89</v>
      </c>
      <c r="E197" s="127" t="s">
        <v>56</v>
      </c>
      <c r="F197" s="83"/>
      <c r="G197" s="84"/>
      <c r="H197" s="84"/>
      <c r="I197" s="85"/>
      <c r="J197" s="84"/>
      <c r="K197" s="85"/>
      <c r="L197" s="85"/>
      <c r="M197" s="85"/>
      <c r="N197" s="85"/>
      <c r="O197" s="85"/>
      <c r="P197" s="85"/>
      <c r="R197" s="50"/>
      <c r="S197" s="50"/>
    </row>
    <row r="198" spans="1:19" ht="13.5" customHeight="1" x14ac:dyDescent="0.2">
      <c r="A198" s="125">
        <f>IF(D198=0,"",1+MAX(A$12:A197))</f>
        <v>168</v>
      </c>
      <c r="B198" s="138"/>
      <c r="C198" s="52" t="s">
        <v>115</v>
      </c>
      <c r="D198" s="27">
        <f>D197/2*10.5</f>
        <v>177.92250000000001</v>
      </c>
      <c r="E198" s="27" t="s">
        <v>56</v>
      </c>
      <c r="F198" s="83">
        <v>0.1</v>
      </c>
      <c r="G198" s="84">
        <f t="shared" ref="G198:G211" si="172">(F198*D198)+D198</f>
        <v>195.71475000000001</v>
      </c>
      <c r="H198" s="84">
        <v>9.8000000000000004E-2</v>
      </c>
      <c r="I198" s="85">
        <v>42.88</v>
      </c>
      <c r="J198" s="84">
        <f t="shared" ref="J198:J200" si="173">H198*G198</f>
        <v>19.180045500000002</v>
      </c>
      <c r="K198" s="85">
        <f t="shared" ref="K198:K200" si="174">I198*J198</f>
        <v>822.44035104000011</v>
      </c>
      <c r="L198" s="85">
        <v>4.95</v>
      </c>
      <c r="M198" s="85">
        <f t="shared" ref="M198:M200" si="175">L198*G198</f>
        <v>968.78801250000004</v>
      </c>
      <c r="N198" s="85">
        <v>0</v>
      </c>
      <c r="O198" s="85">
        <f t="shared" ref="O198:O200" si="176">N198*G198</f>
        <v>0</v>
      </c>
      <c r="P198" s="85">
        <f t="shared" ref="P198:P200" si="177">IF(D198="","",(K198+M198+O198))</f>
        <v>1791.2283635400001</v>
      </c>
      <c r="R198" s="50"/>
      <c r="S198" s="50"/>
    </row>
    <row r="199" spans="1:19" ht="13.5" customHeight="1" x14ac:dyDescent="0.2">
      <c r="A199" s="125">
        <f>IF(D199=0,"",1+MAX(A$12:A198))</f>
        <v>169</v>
      </c>
      <c r="B199" s="138"/>
      <c r="C199" s="52" t="s">
        <v>116</v>
      </c>
      <c r="D199" s="27">
        <f>D197</f>
        <v>33.89</v>
      </c>
      <c r="E199" s="27" t="s">
        <v>56</v>
      </c>
      <c r="F199" s="83">
        <v>0.1</v>
      </c>
      <c r="G199" s="84">
        <f t="shared" si="172"/>
        <v>37.279000000000003</v>
      </c>
      <c r="H199" s="84">
        <v>9.8000000000000004E-2</v>
      </c>
      <c r="I199" s="85">
        <v>42.88</v>
      </c>
      <c r="J199" s="84">
        <f t="shared" si="173"/>
        <v>3.6533420000000003</v>
      </c>
      <c r="K199" s="85">
        <f t="shared" si="174"/>
        <v>156.65530496000002</v>
      </c>
      <c r="L199" s="85">
        <v>4.95</v>
      </c>
      <c r="M199" s="85">
        <f t="shared" si="175"/>
        <v>184.53105000000002</v>
      </c>
      <c r="N199" s="85">
        <v>0</v>
      </c>
      <c r="O199" s="85">
        <f t="shared" si="176"/>
        <v>0</v>
      </c>
      <c r="P199" s="85">
        <f t="shared" si="177"/>
        <v>341.18635496000002</v>
      </c>
      <c r="R199" s="50"/>
      <c r="S199" s="50"/>
    </row>
    <row r="200" spans="1:19" ht="13.5" customHeight="1" x14ac:dyDescent="0.2">
      <c r="A200" s="125">
        <f>IF(D200=0,"",1+MAX(A$12:A199))</f>
        <v>170</v>
      </c>
      <c r="B200" s="138"/>
      <c r="C200" s="52" t="s">
        <v>117</v>
      </c>
      <c r="D200" s="27">
        <f>D197</f>
        <v>33.89</v>
      </c>
      <c r="E200" s="27" t="s">
        <v>56</v>
      </c>
      <c r="F200" s="83">
        <v>0.1</v>
      </c>
      <c r="G200" s="84">
        <f t="shared" si="172"/>
        <v>37.279000000000003</v>
      </c>
      <c r="H200" s="84">
        <v>9.8000000000000004E-2</v>
      </c>
      <c r="I200" s="85">
        <v>42.88</v>
      </c>
      <c r="J200" s="84">
        <f t="shared" si="173"/>
        <v>3.6533420000000003</v>
      </c>
      <c r="K200" s="85">
        <f t="shared" si="174"/>
        <v>156.65530496000002</v>
      </c>
      <c r="L200" s="85">
        <v>4.95</v>
      </c>
      <c r="M200" s="85">
        <f t="shared" si="175"/>
        <v>184.53105000000002</v>
      </c>
      <c r="N200" s="85">
        <v>0</v>
      </c>
      <c r="O200" s="85">
        <f t="shared" si="176"/>
        <v>0</v>
      </c>
      <c r="P200" s="85">
        <f t="shared" si="177"/>
        <v>341.18635496000002</v>
      </c>
      <c r="R200" s="50"/>
      <c r="S200" s="50"/>
    </row>
    <row r="201" spans="1:19" ht="13.5" customHeight="1" x14ac:dyDescent="0.2">
      <c r="A201" s="125">
        <f>IF(D201=0,"",1+MAX(A$12:A200))</f>
        <v>171</v>
      </c>
      <c r="B201" s="138"/>
      <c r="C201" s="52" t="s">
        <v>111</v>
      </c>
      <c r="D201" s="27">
        <f>D197*10.5</f>
        <v>355.84500000000003</v>
      </c>
      <c r="E201" s="27" t="s">
        <v>52</v>
      </c>
      <c r="F201" s="83">
        <v>0.1</v>
      </c>
      <c r="G201" s="84">
        <f t="shared" si="172"/>
        <v>391.42950000000002</v>
      </c>
      <c r="H201" s="84"/>
      <c r="I201" s="85"/>
      <c r="J201" s="84"/>
      <c r="K201" s="85"/>
      <c r="L201" s="85"/>
      <c r="M201" s="85"/>
      <c r="N201" s="85"/>
      <c r="O201" s="85"/>
      <c r="P201" s="85"/>
      <c r="R201" s="50"/>
      <c r="S201" s="50"/>
    </row>
    <row r="202" spans="1:19" ht="13.5" customHeight="1" x14ac:dyDescent="0.2">
      <c r="A202" s="125">
        <f>IF(D202=0,"",1+MAX(A$12:A201))</f>
        <v>172</v>
      </c>
      <c r="B202" s="138"/>
      <c r="C202" s="129" t="s">
        <v>83</v>
      </c>
      <c r="D202" s="27">
        <f>ROUNDUP(D201/32,0)</f>
        <v>12</v>
      </c>
      <c r="E202" s="27" t="s">
        <v>84</v>
      </c>
      <c r="F202" s="83">
        <v>0</v>
      </c>
      <c r="G202" s="84">
        <f t="shared" si="172"/>
        <v>12</v>
      </c>
      <c r="H202" s="84">
        <v>0.48</v>
      </c>
      <c r="I202" s="85">
        <v>42.88</v>
      </c>
      <c r="J202" s="84">
        <f t="shared" ref="J202:J205" si="178">H202*G202</f>
        <v>5.76</v>
      </c>
      <c r="K202" s="85">
        <f t="shared" ref="K202:K205" si="179">I202*J202</f>
        <v>246.9888</v>
      </c>
      <c r="L202" s="85">
        <v>17.86</v>
      </c>
      <c r="M202" s="85">
        <f t="shared" ref="M202:M205" si="180">L202*G202</f>
        <v>214.32</v>
      </c>
      <c r="N202" s="85">
        <v>0</v>
      </c>
      <c r="O202" s="85">
        <f t="shared" ref="O202:O205" si="181">N202*G202</f>
        <v>0</v>
      </c>
      <c r="P202" s="85">
        <f t="shared" ref="P202:P205" si="182">IF(D202="","",(K202+M202+O202))</f>
        <v>461.30880000000002</v>
      </c>
      <c r="R202" s="50"/>
      <c r="S202" s="50"/>
    </row>
    <row r="203" spans="1:19" ht="13.5" customHeight="1" x14ac:dyDescent="0.2">
      <c r="A203" s="125">
        <f>IF(D203=0,"",1+MAX(A$12:A202))</f>
        <v>173</v>
      </c>
      <c r="B203" s="138"/>
      <c r="C203" s="129" t="s">
        <v>85</v>
      </c>
      <c r="D203" s="27">
        <f>ROUNDUP(D202*24/500,0)</f>
        <v>1</v>
      </c>
      <c r="E203" s="27" t="s">
        <v>86</v>
      </c>
      <c r="F203" s="83">
        <v>0</v>
      </c>
      <c r="G203" s="84">
        <f t="shared" si="172"/>
        <v>1</v>
      </c>
      <c r="H203" s="84">
        <v>5</v>
      </c>
      <c r="I203" s="85">
        <v>42.88</v>
      </c>
      <c r="J203" s="84">
        <f t="shared" si="178"/>
        <v>5</v>
      </c>
      <c r="K203" s="85">
        <f t="shared" si="179"/>
        <v>214.4</v>
      </c>
      <c r="L203" s="85">
        <v>16.75</v>
      </c>
      <c r="M203" s="85">
        <f t="shared" si="180"/>
        <v>16.75</v>
      </c>
      <c r="N203" s="85">
        <v>0</v>
      </c>
      <c r="O203" s="85">
        <f t="shared" si="181"/>
        <v>0</v>
      </c>
      <c r="P203" s="85">
        <f t="shared" si="182"/>
        <v>231.15</v>
      </c>
      <c r="R203" s="50"/>
      <c r="S203" s="50"/>
    </row>
    <row r="204" spans="1:19" ht="13.5" customHeight="1" x14ac:dyDescent="0.2">
      <c r="A204" s="125">
        <f>IF(D204=0,"",1+MAX(A$12:A203))</f>
        <v>174</v>
      </c>
      <c r="B204" s="138"/>
      <c r="C204" s="129" t="s">
        <v>87</v>
      </c>
      <c r="D204" s="27">
        <f>ROUNDUP(D201*0.053,0)</f>
        <v>19</v>
      </c>
      <c r="E204" s="27" t="s">
        <v>88</v>
      </c>
      <c r="F204" s="83">
        <v>0.1</v>
      </c>
      <c r="G204" s="84">
        <f t="shared" si="172"/>
        <v>20.9</v>
      </c>
      <c r="H204" s="84">
        <v>0.22</v>
      </c>
      <c r="I204" s="85">
        <v>42.88</v>
      </c>
      <c r="J204" s="84">
        <f t="shared" si="178"/>
        <v>4.5979999999999999</v>
      </c>
      <c r="K204" s="85">
        <f t="shared" si="179"/>
        <v>197.16224</v>
      </c>
      <c r="L204" s="85">
        <v>0.5</v>
      </c>
      <c r="M204" s="85">
        <f t="shared" si="180"/>
        <v>10.45</v>
      </c>
      <c r="N204" s="85">
        <v>0</v>
      </c>
      <c r="O204" s="85">
        <f t="shared" si="181"/>
        <v>0</v>
      </c>
      <c r="P204" s="85">
        <f t="shared" si="182"/>
        <v>207.61223999999999</v>
      </c>
      <c r="R204" s="50"/>
      <c r="S204" s="50"/>
    </row>
    <row r="205" spans="1:19" ht="13.5" customHeight="1" x14ac:dyDescent="0.2">
      <c r="A205" s="125">
        <f>IF(D205=0,"",1+MAX(A$12:A204))</f>
        <v>175</v>
      </c>
      <c r="B205" s="138"/>
      <c r="C205" s="129" t="s">
        <v>89</v>
      </c>
      <c r="D205" s="27">
        <f>ROUNDUP(D201*1.33,0)</f>
        <v>474</v>
      </c>
      <c r="E205" s="27" t="s">
        <v>55</v>
      </c>
      <c r="F205" s="83">
        <v>0</v>
      </c>
      <c r="G205" s="84">
        <f t="shared" si="172"/>
        <v>474</v>
      </c>
      <c r="H205" s="84">
        <v>2E-3</v>
      </c>
      <c r="I205" s="85">
        <v>42.88</v>
      </c>
      <c r="J205" s="84">
        <f t="shared" si="178"/>
        <v>0.94800000000000006</v>
      </c>
      <c r="K205" s="85">
        <f t="shared" si="179"/>
        <v>40.650240000000004</v>
      </c>
      <c r="L205" s="85">
        <v>0.06</v>
      </c>
      <c r="M205" s="85">
        <f t="shared" si="180"/>
        <v>28.439999999999998</v>
      </c>
      <c r="N205" s="85">
        <v>0</v>
      </c>
      <c r="O205" s="85">
        <f t="shared" si="181"/>
        <v>0</v>
      </c>
      <c r="P205" s="85">
        <f t="shared" si="182"/>
        <v>69.090239999999994</v>
      </c>
      <c r="R205" s="50"/>
      <c r="S205" s="50"/>
    </row>
    <row r="206" spans="1:19" ht="13.5" customHeight="1" x14ac:dyDescent="0.2">
      <c r="A206" s="125">
        <f>IF(D206=0,"",1+MAX(A$12:A205))</f>
        <v>176</v>
      </c>
      <c r="B206" s="138"/>
      <c r="C206" s="52" t="s">
        <v>106</v>
      </c>
      <c r="D206" s="27">
        <f>D197*10.5</f>
        <v>355.84500000000003</v>
      </c>
      <c r="E206" s="27" t="s">
        <v>52</v>
      </c>
      <c r="F206" s="83">
        <v>0.1</v>
      </c>
      <c r="G206" s="84">
        <f t="shared" si="172"/>
        <v>391.42950000000002</v>
      </c>
      <c r="H206" s="84"/>
      <c r="I206" s="85"/>
      <c r="J206" s="84"/>
      <c r="K206" s="85"/>
      <c r="L206" s="85"/>
      <c r="M206" s="85"/>
      <c r="N206" s="85"/>
      <c r="O206" s="85"/>
      <c r="P206" s="85"/>
      <c r="R206" s="50"/>
      <c r="S206" s="50"/>
    </row>
    <row r="207" spans="1:19" ht="13.5" customHeight="1" x14ac:dyDescent="0.2">
      <c r="A207" s="125">
        <f>IF(D207=0,"",1+MAX(A$12:A206))</f>
        <v>177</v>
      </c>
      <c r="B207" s="138"/>
      <c r="C207" s="129" t="s">
        <v>83</v>
      </c>
      <c r="D207" s="27">
        <f>ROUNDUP(D206/32,0)</f>
        <v>12</v>
      </c>
      <c r="E207" s="27" t="s">
        <v>84</v>
      </c>
      <c r="F207" s="83">
        <v>0</v>
      </c>
      <c r="G207" s="84">
        <f t="shared" si="172"/>
        <v>12</v>
      </c>
      <c r="H207" s="84">
        <v>0.48</v>
      </c>
      <c r="I207" s="85">
        <v>42.88</v>
      </c>
      <c r="J207" s="84">
        <f t="shared" ref="J207:J211" si="183">H207*G207</f>
        <v>5.76</v>
      </c>
      <c r="K207" s="85">
        <f t="shared" ref="K207:K211" si="184">I207*J207</f>
        <v>246.9888</v>
      </c>
      <c r="L207" s="85">
        <v>23.98</v>
      </c>
      <c r="M207" s="85">
        <f t="shared" ref="M207:M211" si="185">L207*G207</f>
        <v>287.76</v>
      </c>
      <c r="N207" s="85">
        <v>0</v>
      </c>
      <c r="O207" s="85">
        <f t="shared" ref="O207:O211" si="186">N207*G207</f>
        <v>0</v>
      </c>
      <c r="P207" s="85">
        <f t="shared" ref="P207:P211" si="187">IF(D207="","",(K207+M207+O207))</f>
        <v>534.74879999999996</v>
      </c>
      <c r="R207" s="50"/>
      <c r="S207" s="50"/>
    </row>
    <row r="208" spans="1:19" ht="13.5" customHeight="1" x14ac:dyDescent="0.2">
      <c r="A208" s="125">
        <f>IF(D208=0,"",1+MAX(A$12:A207))</f>
        <v>178</v>
      </c>
      <c r="B208" s="138"/>
      <c r="C208" s="129" t="s">
        <v>85</v>
      </c>
      <c r="D208" s="27">
        <f>ROUNDUP(D207*24/500,0)</f>
        <v>1</v>
      </c>
      <c r="E208" s="27" t="s">
        <v>86</v>
      </c>
      <c r="F208" s="83">
        <v>0</v>
      </c>
      <c r="G208" s="84">
        <f t="shared" si="172"/>
        <v>1</v>
      </c>
      <c r="H208" s="84">
        <v>5</v>
      </c>
      <c r="I208" s="85">
        <v>42.88</v>
      </c>
      <c r="J208" s="84">
        <f t="shared" si="183"/>
        <v>5</v>
      </c>
      <c r="K208" s="85">
        <f t="shared" si="184"/>
        <v>214.4</v>
      </c>
      <c r="L208" s="85">
        <v>16.75</v>
      </c>
      <c r="M208" s="85">
        <f t="shared" si="185"/>
        <v>16.75</v>
      </c>
      <c r="N208" s="85">
        <v>0</v>
      </c>
      <c r="O208" s="85">
        <f t="shared" si="186"/>
        <v>0</v>
      </c>
      <c r="P208" s="85">
        <f t="shared" si="187"/>
        <v>231.15</v>
      </c>
      <c r="R208" s="50"/>
      <c r="S208" s="50"/>
    </row>
    <row r="209" spans="1:19" ht="13.5" customHeight="1" x14ac:dyDescent="0.2">
      <c r="A209" s="125">
        <f>IF(D209=0,"",1+MAX(A$12:A208))</f>
        <v>179</v>
      </c>
      <c r="B209" s="138"/>
      <c r="C209" s="129" t="s">
        <v>87</v>
      </c>
      <c r="D209" s="27">
        <f>ROUNDUP(D206*0.053,0)</f>
        <v>19</v>
      </c>
      <c r="E209" s="27" t="s">
        <v>88</v>
      </c>
      <c r="F209" s="83">
        <v>0.1</v>
      </c>
      <c r="G209" s="84">
        <f t="shared" si="172"/>
        <v>20.9</v>
      </c>
      <c r="H209" s="84">
        <v>0.22</v>
      </c>
      <c r="I209" s="85">
        <v>42.88</v>
      </c>
      <c r="J209" s="84">
        <f t="shared" si="183"/>
        <v>4.5979999999999999</v>
      </c>
      <c r="K209" s="85">
        <f t="shared" si="184"/>
        <v>197.16224</v>
      </c>
      <c r="L209" s="85">
        <v>0.5</v>
      </c>
      <c r="M209" s="85">
        <f t="shared" si="185"/>
        <v>10.45</v>
      </c>
      <c r="N209" s="85">
        <v>0</v>
      </c>
      <c r="O209" s="85">
        <f t="shared" si="186"/>
        <v>0</v>
      </c>
      <c r="P209" s="85">
        <f t="shared" si="187"/>
        <v>207.61223999999999</v>
      </c>
      <c r="R209" s="50"/>
      <c r="S209" s="50"/>
    </row>
    <row r="210" spans="1:19" ht="13.5" customHeight="1" x14ac:dyDescent="0.2">
      <c r="A210" s="125">
        <f>IF(D210=0,"",1+MAX(A$12:A209))</f>
        <v>180</v>
      </c>
      <c r="B210" s="138"/>
      <c r="C210" s="129" t="s">
        <v>89</v>
      </c>
      <c r="D210" s="27">
        <f>ROUNDUP(D206*1.33,0)</f>
        <v>474</v>
      </c>
      <c r="E210" s="27" t="s">
        <v>55</v>
      </c>
      <c r="F210" s="83">
        <v>0</v>
      </c>
      <c r="G210" s="84">
        <f t="shared" si="172"/>
        <v>474</v>
      </c>
      <c r="H210" s="84">
        <v>2E-3</v>
      </c>
      <c r="I210" s="85">
        <v>42.88</v>
      </c>
      <c r="J210" s="84">
        <f t="shared" si="183"/>
        <v>0.94800000000000006</v>
      </c>
      <c r="K210" s="85">
        <f t="shared" si="184"/>
        <v>40.650240000000004</v>
      </c>
      <c r="L210" s="85">
        <v>0.06</v>
      </c>
      <c r="M210" s="85">
        <f t="shared" si="185"/>
        <v>28.439999999999998</v>
      </c>
      <c r="N210" s="85">
        <v>0</v>
      </c>
      <c r="O210" s="85">
        <f t="shared" si="186"/>
        <v>0</v>
      </c>
      <c r="P210" s="85">
        <f t="shared" si="187"/>
        <v>69.090239999999994</v>
      </c>
      <c r="R210" s="50"/>
      <c r="S210" s="50"/>
    </row>
    <row r="211" spans="1:19" ht="13.5" customHeight="1" x14ac:dyDescent="0.2">
      <c r="A211" s="125">
        <f>IF(D211=0,"",1+MAX(A$12:A210))</f>
        <v>181</v>
      </c>
      <c r="B211" s="138"/>
      <c r="C211" s="52" t="s">
        <v>90</v>
      </c>
      <c r="D211" s="27">
        <f>D197*4</f>
        <v>135.56</v>
      </c>
      <c r="E211" s="27" t="s">
        <v>56</v>
      </c>
      <c r="F211" s="83">
        <v>0.1</v>
      </c>
      <c r="G211" s="84">
        <f t="shared" si="172"/>
        <v>149.11600000000001</v>
      </c>
      <c r="H211" s="84">
        <v>2.5000000000000001E-2</v>
      </c>
      <c r="I211" s="85">
        <v>42.88</v>
      </c>
      <c r="J211" s="84">
        <f t="shared" si="183"/>
        <v>3.7279000000000004</v>
      </c>
      <c r="K211" s="85">
        <f t="shared" si="184"/>
        <v>159.85235200000002</v>
      </c>
      <c r="L211" s="85">
        <v>0.5</v>
      </c>
      <c r="M211" s="85">
        <f t="shared" si="185"/>
        <v>74.558000000000007</v>
      </c>
      <c r="N211" s="85">
        <v>0</v>
      </c>
      <c r="O211" s="85">
        <f t="shared" si="186"/>
        <v>0</v>
      </c>
      <c r="P211" s="85">
        <f t="shared" si="187"/>
        <v>234.41035200000005</v>
      </c>
      <c r="R211" s="50"/>
      <c r="S211" s="50"/>
    </row>
    <row r="212" spans="1:19" ht="13.5" customHeight="1" x14ac:dyDescent="0.2">
      <c r="A212" s="125" t="str">
        <f>IF(D212=0,"",1+MAX(A$12:A211))</f>
        <v/>
      </c>
      <c r="B212" s="138"/>
      <c r="C212" s="52"/>
      <c r="D212" s="27"/>
      <c r="E212" s="27"/>
      <c r="F212" s="83"/>
      <c r="G212" s="84"/>
      <c r="H212" s="84"/>
      <c r="I212" s="85"/>
      <c r="J212" s="84"/>
      <c r="K212" s="85"/>
      <c r="L212" s="85"/>
      <c r="M212" s="85"/>
      <c r="N212" s="85"/>
      <c r="O212" s="85"/>
      <c r="P212" s="85"/>
      <c r="R212" s="50"/>
      <c r="S212" s="50"/>
    </row>
    <row r="213" spans="1:19" ht="13.5" customHeight="1" x14ac:dyDescent="0.2">
      <c r="A213" s="125">
        <f>IF(D213=0,"",1+MAX(A$12:A212))</f>
        <v>182</v>
      </c>
      <c r="B213" s="138"/>
      <c r="C213" s="126" t="s">
        <v>114</v>
      </c>
      <c r="D213" s="127">
        <v>8.3800000000000008</v>
      </c>
      <c r="E213" s="127" t="s">
        <v>56</v>
      </c>
      <c r="F213" s="83"/>
      <c r="G213" s="84"/>
      <c r="H213" s="84"/>
      <c r="I213" s="85"/>
      <c r="J213" s="84"/>
      <c r="K213" s="85"/>
      <c r="L213" s="85"/>
      <c r="M213" s="85"/>
      <c r="N213" s="85"/>
      <c r="O213" s="85"/>
      <c r="P213" s="85"/>
      <c r="R213" s="50"/>
      <c r="S213" s="50"/>
    </row>
    <row r="214" spans="1:19" ht="13.5" customHeight="1" x14ac:dyDescent="0.2">
      <c r="A214" s="125">
        <f>IF(D214=0,"",1+MAX(A$12:A213))</f>
        <v>183</v>
      </c>
      <c r="B214" s="138"/>
      <c r="C214" s="52" t="s">
        <v>115</v>
      </c>
      <c r="D214" s="27">
        <f>D213/2*10.5</f>
        <v>43.995000000000005</v>
      </c>
      <c r="E214" s="27" t="s">
        <v>56</v>
      </c>
      <c r="F214" s="83">
        <v>0.1</v>
      </c>
      <c r="G214" s="84">
        <f t="shared" ref="G214:G222" si="188">(F214*D214)+D214</f>
        <v>48.394500000000008</v>
      </c>
      <c r="H214" s="84">
        <v>9.8000000000000004E-2</v>
      </c>
      <c r="I214" s="85">
        <v>42.88</v>
      </c>
      <c r="J214" s="84">
        <f t="shared" ref="J214:J216" si="189">H214*G214</f>
        <v>4.7426610000000009</v>
      </c>
      <c r="K214" s="85">
        <f t="shared" ref="K214:K216" si="190">I214*J214</f>
        <v>203.36530368000004</v>
      </c>
      <c r="L214" s="85">
        <v>4.95</v>
      </c>
      <c r="M214" s="85">
        <f t="shared" ref="M214:M216" si="191">L214*G214</f>
        <v>239.55277500000005</v>
      </c>
      <c r="N214" s="85">
        <v>0</v>
      </c>
      <c r="O214" s="85">
        <f t="shared" ref="O214:O216" si="192">N214*G214</f>
        <v>0</v>
      </c>
      <c r="P214" s="85">
        <f t="shared" ref="P214:P216" si="193">IF(D214="","",(K214+M214+O214))</f>
        <v>442.91807868000012</v>
      </c>
      <c r="R214" s="50"/>
      <c r="S214" s="50"/>
    </row>
    <row r="215" spans="1:19" ht="13.5" customHeight="1" x14ac:dyDescent="0.2">
      <c r="A215" s="125">
        <f>IF(D215=0,"",1+MAX(A$12:A214))</f>
        <v>184</v>
      </c>
      <c r="B215" s="138"/>
      <c r="C215" s="52" t="s">
        <v>116</v>
      </c>
      <c r="D215" s="27">
        <f>D213</f>
        <v>8.3800000000000008</v>
      </c>
      <c r="E215" s="27" t="s">
        <v>56</v>
      </c>
      <c r="F215" s="83">
        <v>0.1</v>
      </c>
      <c r="G215" s="84">
        <f t="shared" si="188"/>
        <v>9.218</v>
      </c>
      <c r="H215" s="84">
        <v>9.8000000000000004E-2</v>
      </c>
      <c r="I215" s="85">
        <v>42.88</v>
      </c>
      <c r="J215" s="84">
        <f t="shared" si="189"/>
        <v>0.90336400000000006</v>
      </c>
      <c r="K215" s="85">
        <f t="shared" si="190"/>
        <v>38.736248320000001</v>
      </c>
      <c r="L215" s="85">
        <v>4.95</v>
      </c>
      <c r="M215" s="85">
        <f t="shared" si="191"/>
        <v>45.629100000000001</v>
      </c>
      <c r="N215" s="85">
        <v>0</v>
      </c>
      <c r="O215" s="85">
        <f t="shared" si="192"/>
        <v>0</v>
      </c>
      <c r="P215" s="85">
        <f t="shared" si="193"/>
        <v>84.36534832000001</v>
      </c>
      <c r="R215" s="50"/>
      <c r="S215" s="50"/>
    </row>
    <row r="216" spans="1:19" ht="13.5" customHeight="1" x14ac:dyDescent="0.2">
      <c r="A216" s="125">
        <f>IF(D216=0,"",1+MAX(A$12:A215))</f>
        <v>185</v>
      </c>
      <c r="B216" s="138"/>
      <c r="C216" s="52" t="s">
        <v>117</v>
      </c>
      <c r="D216" s="27">
        <f>D213</f>
        <v>8.3800000000000008</v>
      </c>
      <c r="E216" s="27" t="s">
        <v>56</v>
      </c>
      <c r="F216" s="83">
        <v>0.1</v>
      </c>
      <c r="G216" s="84">
        <f t="shared" si="188"/>
        <v>9.218</v>
      </c>
      <c r="H216" s="84">
        <v>9.8000000000000004E-2</v>
      </c>
      <c r="I216" s="85">
        <v>42.88</v>
      </c>
      <c r="J216" s="84">
        <f t="shared" si="189"/>
        <v>0.90336400000000006</v>
      </c>
      <c r="K216" s="85">
        <f t="shared" si="190"/>
        <v>38.736248320000001</v>
      </c>
      <c r="L216" s="85">
        <v>4.95</v>
      </c>
      <c r="M216" s="85">
        <f t="shared" si="191"/>
        <v>45.629100000000001</v>
      </c>
      <c r="N216" s="85">
        <v>0</v>
      </c>
      <c r="O216" s="85">
        <f t="shared" si="192"/>
        <v>0</v>
      </c>
      <c r="P216" s="85">
        <f t="shared" si="193"/>
        <v>84.36534832000001</v>
      </c>
      <c r="R216" s="50"/>
      <c r="S216" s="50"/>
    </row>
    <row r="217" spans="1:19" ht="13.5" customHeight="1" x14ac:dyDescent="0.2">
      <c r="A217" s="125">
        <f>IF(D217=0,"",1+MAX(A$12:A216))</f>
        <v>186</v>
      </c>
      <c r="B217" s="138"/>
      <c r="C217" s="52" t="s">
        <v>107</v>
      </c>
      <c r="D217" s="27">
        <f>D213*10.5*2</f>
        <v>175.98000000000002</v>
      </c>
      <c r="E217" s="27" t="s">
        <v>52</v>
      </c>
      <c r="F217" s="83">
        <v>0.1</v>
      </c>
      <c r="G217" s="84">
        <f t="shared" si="188"/>
        <v>193.57800000000003</v>
      </c>
      <c r="H217" s="84"/>
      <c r="I217" s="85"/>
      <c r="J217" s="84"/>
      <c r="K217" s="85"/>
      <c r="L217" s="85"/>
      <c r="M217" s="85"/>
      <c r="N217" s="85"/>
      <c r="O217" s="85"/>
      <c r="P217" s="85"/>
      <c r="R217" s="50"/>
      <c r="S217" s="50"/>
    </row>
    <row r="218" spans="1:19" ht="13.5" customHeight="1" x14ac:dyDescent="0.2">
      <c r="A218" s="125">
        <f>IF(D218=0,"",1+MAX(A$12:A217))</f>
        <v>187</v>
      </c>
      <c r="B218" s="138"/>
      <c r="C218" s="129" t="s">
        <v>83</v>
      </c>
      <c r="D218" s="27">
        <f>ROUNDUP(D217/32,0)</f>
        <v>6</v>
      </c>
      <c r="E218" s="27" t="s">
        <v>84</v>
      </c>
      <c r="F218" s="83">
        <v>0</v>
      </c>
      <c r="G218" s="84">
        <f t="shared" si="188"/>
        <v>6</v>
      </c>
      <c r="H218" s="84">
        <v>0.48</v>
      </c>
      <c r="I218" s="85">
        <v>42.88</v>
      </c>
      <c r="J218" s="84">
        <f t="shared" ref="J218:J222" si="194">H218*G218</f>
        <v>2.88</v>
      </c>
      <c r="K218" s="85">
        <f t="shared" ref="K218:K222" si="195">I218*J218</f>
        <v>123.4944</v>
      </c>
      <c r="L218" s="85">
        <v>23.98</v>
      </c>
      <c r="M218" s="85">
        <f t="shared" ref="M218:M222" si="196">L218*G218</f>
        <v>143.88</v>
      </c>
      <c r="N218" s="85">
        <v>0</v>
      </c>
      <c r="O218" s="85">
        <f t="shared" ref="O218:O222" si="197">N218*G218</f>
        <v>0</v>
      </c>
      <c r="P218" s="85">
        <f t="shared" ref="P218:P222" si="198">IF(D218="","",(K218+M218+O218))</f>
        <v>267.37439999999998</v>
      </c>
      <c r="R218" s="50"/>
      <c r="S218" s="50"/>
    </row>
    <row r="219" spans="1:19" ht="13.5" customHeight="1" x14ac:dyDescent="0.2">
      <c r="A219" s="125">
        <f>IF(D219=0,"",1+MAX(A$12:A218))</f>
        <v>188</v>
      </c>
      <c r="B219" s="138"/>
      <c r="C219" s="129" t="s">
        <v>85</v>
      </c>
      <c r="D219" s="27">
        <f>ROUNDUP(D218*24/500,0)</f>
        <v>1</v>
      </c>
      <c r="E219" s="27" t="s">
        <v>86</v>
      </c>
      <c r="F219" s="83">
        <v>0</v>
      </c>
      <c r="G219" s="84">
        <f t="shared" si="188"/>
        <v>1</v>
      </c>
      <c r="H219" s="84">
        <v>5</v>
      </c>
      <c r="I219" s="85">
        <v>42.88</v>
      </c>
      <c r="J219" s="84">
        <f t="shared" si="194"/>
        <v>5</v>
      </c>
      <c r="K219" s="85">
        <f t="shared" si="195"/>
        <v>214.4</v>
      </c>
      <c r="L219" s="85">
        <v>16.75</v>
      </c>
      <c r="M219" s="85">
        <f t="shared" si="196"/>
        <v>16.75</v>
      </c>
      <c r="N219" s="85">
        <v>0</v>
      </c>
      <c r="O219" s="85">
        <f t="shared" si="197"/>
        <v>0</v>
      </c>
      <c r="P219" s="85">
        <f t="shared" si="198"/>
        <v>231.15</v>
      </c>
      <c r="R219" s="50"/>
      <c r="S219" s="50"/>
    </row>
    <row r="220" spans="1:19" ht="13.5" customHeight="1" x14ac:dyDescent="0.2">
      <c r="A220" s="125">
        <f>IF(D220=0,"",1+MAX(A$12:A219))</f>
        <v>189</v>
      </c>
      <c r="B220" s="138"/>
      <c r="C220" s="129" t="s">
        <v>87</v>
      </c>
      <c r="D220" s="27">
        <f>ROUNDUP(D217*0.053,0)</f>
        <v>10</v>
      </c>
      <c r="E220" s="27" t="s">
        <v>88</v>
      </c>
      <c r="F220" s="83">
        <v>0.1</v>
      </c>
      <c r="G220" s="84">
        <f t="shared" si="188"/>
        <v>11</v>
      </c>
      <c r="H220" s="84">
        <v>0.22</v>
      </c>
      <c r="I220" s="85">
        <v>42.88</v>
      </c>
      <c r="J220" s="84">
        <f t="shared" si="194"/>
        <v>2.42</v>
      </c>
      <c r="K220" s="85">
        <f t="shared" si="195"/>
        <v>103.7696</v>
      </c>
      <c r="L220" s="85">
        <v>0.5</v>
      </c>
      <c r="M220" s="85">
        <f t="shared" si="196"/>
        <v>5.5</v>
      </c>
      <c r="N220" s="85">
        <v>0</v>
      </c>
      <c r="O220" s="85">
        <f t="shared" si="197"/>
        <v>0</v>
      </c>
      <c r="P220" s="85">
        <f t="shared" si="198"/>
        <v>109.2696</v>
      </c>
      <c r="R220" s="50"/>
      <c r="S220" s="50"/>
    </row>
    <row r="221" spans="1:19" ht="13.5" customHeight="1" x14ac:dyDescent="0.2">
      <c r="A221" s="125">
        <f>IF(D221=0,"",1+MAX(A$12:A220))</f>
        <v>190</v>
      </c>
      <c r="B221" s="138"/>
      <c r="C221" s="129" t="s">
        <v>89</v>
      </c>
      <c r="D221" s="27">
        <f>ROUNDUP(D217*1.33,0)</f>
        <v>235</v>
      </c>
      <c r="E221" s="27" t="s">
        <v>55</v>
      </c>
      <c r="F221" s="83">
        <v>0</v>
      </c>
      <c r="G221" s="84">
        <f t="shared" si="188"/>
        <v>235</v>
      </c>
      <c r="H221" s="84">
        <v>2E-3</v>
      </c>
      <c r="I221" s="85">
        <v>42.88</v>
      </c>
      <c r="J221" s="84">
        <f t="shared" si="194"/>
        <v>0.47000000000000003</v>
      </c>
      <c r="K221" s="85">
        <f t="shared" si="195"/>
        <v>20.153600000000001</v>
      </c>
      <c r="L221" s="85">
        <v>0.06</v>
      </c>
      <c r="M221" s="85">
        <f t="shared" si="196"/>
        <v>14.1</v>
      </c>
      <c r="N221" s="85">
        <v>0</v>
      </c>
      <c r="O221" s="85">
        <f t="shared" si="197"/>
        <v>0</v>
      </c>
      <c r="P221" s="85">
        <f t="shared" si="198"/>
        <v>34.253599999999999</v>
      </c>
      <c r="R221" s="50"/>
      <c r="S221" s="50"/>
    </row>
    <row r="222" spans="1:19" ht="13.5" customHeight="1" x14ac:dyDescent="0.2">
      <c r="A222" s="125">
        <f>IF(D222=0,"",1+MAX(A$12:A221))</f>
        <v>191</v>
      </c>
      <c r="B222" s="138"/>
      <c r="C222" s="52" t="s">
        <v>90</v>
      </c>
      <c r="D222" s="27">
        <f>D213*4</f>
        <v>33.520000000000003</v>
      </c>
      <c r="E222" s="27" t="s">
        <v>56</v>
      </c>
      <c r="F222" s="83">
        <v>0.1</v>
      </c>
      <c r="G222" s="84">
        <f t="shared" si="188"/>
        <v>36.872</v>
      </c>
      <c r="H222" s="84">
        <v>2.5000000000000001E-2</v>
      </c>
      <c r="I222" s="85">
        <v>42.88</v>
      </c>
      <c r="J222" s="84">
        <f t="shared" si="194"/>
        <v>0.92180000000000006</v>
      </c>
      <c r="K222" s="85">
        <f t="shared" si="195"/>
        <v>39.526784000000006</v>
      </c>
      <c r="L222" s="85">
        <v>0.5</v>
      </c>
      <c r="M222" s="85">
        <f t="shared" si="196"/>
        <v>18.436</v>
      </c>
      <c r="N222" s="85">
        <v>0</v>
      </c>
      <c r="O222" s="85">
        <f t="shared" si="197"/>
        <v>0</v>
      </c>
      <c r="P222" s="85">
        <f t="shared" si="198"/>
        <v>57.962784000000006</v>
      </c>
      <c r="R222" s="50"/>
      <c r="S222" s="50"/>
    </row>
    <row r="223" spans="1:19" ht="13.5" customHeight="1" x14ac:dyDescent="0.2">
      <c r="A223" s="125" t="str">
        <f>IF(D223=0,"",1+MAX(A$12:A222))</f>
        <v/>
      </c>
      <c r="B223" s="138"/>
      <c r="C223" s="52"/>
      <c r="D223" s="27"/>
      <c r="E223" s="27"/>
      <c r="F223" s="83"/>
      <c r="G223" s="84"/>
      <c r="H223" s="84"/>
      <c r="I223" s="85"/>
      <c r="J223" s="84"/>
      <c r="K223" s="85"/>
      <c r="L223" s="85"/>
      <c r="M223" s="85"/>
      <c r="N223" s="85"/>
      <c r="O223" s="85"/>
      <c r="P223" s="85"/>
      <c r="R223" s="50"/>
      <c r="S223" s="50"/>
    </row>
    <row r="224" spans="1:19" ht="13.5" customHeight="1" x14ac:dyDescent="0.2">
      <c r="A224" s="125">
        <f>IF(D224=0,"",1+MAX(A$12:A223))</f>
        <v>192</v>
      </c>
      <c r="B224" s="138"/>
      <c r="C224" s="126" t="s">
        <v>118</v>
      </c>
      <c r="D224" s="127">
        <v>5.48</v>
      </c>
      <c r="E224" s="127" t="s">
        <v>56</v>
      </c>
      <c r="F224" s="83"/>
      <c r="G224" s="84"/>
      <c r="H224" s="84"/>
      <c r="I224" s="85"/>
      <c r="J224" s="84"/>
      <c r="K224" s="85"/>
      <c r="L224" s="85"/>
      <c r="M224" s="85"/>
      <c r="N224" s="85"/>
      <c r="O224" s="85"/>
      <c r="P224" s="85"/>
      <c r="R224" s="50"/>
      <c r="S224" s="50"/>
    </row>
    <row r="225" spans="1:19" ht="13.5" customHeight="1" x14ac:dyDescent="0.2">
      <c r="A225" s="125">
        <f>IF(D225=0,"",1+MAX(A$12:A224))</f>
        <v>193</v>
      </c>
      <c r="B225" s="138"/>
      <c r="C225" s="52" t="s">
        <v>115</v>
      </c>
      <c r="D225" s="27">
        <f>D224/2*12.5</f>
        <v>34.25</v>
      </c>
      <c r="E225" s="27" t="s">
        <v>56</v>
      </c>
      <c r="F225" s="83">
        <v>0.1</v>
      </c>
      <c r="G225" s="84">
        <f t="shared" ref="G225:G238" si="199">(F225*D225)+D225</f>
        <v>37.674999999999997</v>
      </c>
      <c r="H225" s="84">
        <v>9.8000000000000004E-2</v>
      </c>
      <c r="I225" s="85">
        <v>42.88</v>
      </c>
      <c r="J225" s="84">
        <f t="shared" ref="J225:J227" si="200">H225*G225</f>
        <v>3.6921499999999998</v>
      </c>
      <c r="K225" s="85">
        <f t="shared" ref="K225:K227" si="201">I225*J225</f>
        <v>158.31939199999999</v>
      </c>
      <c r="L225" s="85">
        <v>4.95</v>
      </c>
      <c r="M225" s="85">
        <f t="shared" ref="M225:M227" si="202">L225*G225</f>
        <v>186.49124999999998</v>
      </c>
      <c r="N225" s="85">
        <v>0</v>
      </c>
      <c r="O225" s="85">
        <f t="shared" ref="O225:O227" si="203">N225*G225</f>
        <v>0</v>
      </c>
      <c r="P225" s="85">
        <f t="shared" ref="P225:P227" si="204">IF(D225="","",(K225+M225+O225))</f>
        <v>344.81064199999997</v>
      </c>
      <c r="R225" s="50"/>
      <c r="S225" s="50"/>
    </row>
    <row r="226" spans="1:19" ht="13.5" customHeight="1" x14ac:dyDescent="0.2">
      <c r="A226" s="125">
        <f>IF(D226=0,"",1+MAX(A$12:A225))</f>
        <v>194</v>
      </c>
      <c r="B226" s="138"/>
      <c r="C226" s="52" t="s">
        <v>116</v>
      </c>
      <c r="D226" s="27">
        <f>D224</f>
        <v>5.48</v>
      </c>
      <c r="E226" s="27" t="s">
        <v>56</v>
      </c>
      <c r="F226" s="83">
        <v>0.1</v>
      </c>
      <c r="G226" s="84">
        <f t="shared" si="199"/>
        <v>6.0280000000000005</v>
      </c>
      <c r="H226" s="84">
        <v>9.8000000000000004E-2</v>
      </c>
      <c r="I226" s="85">
        <v>42.88</v>
      </c>
      <c r="J226" s="84">
        <f t="shared" si="200"/>
        <v>0.59074400000000005</v>
      </c>
      <c r="K226" s="85">
        <f t="shared" si="201"/>
        <v>25.331102720000004</v>
      </c>
      <c r="L226" s="85">
        <v>4.95</v>
      </c>
      <c r="M226" s="85">
        <f t="shared" si="202"/>
        <v>29.838600000000003</v>
      </c>
      <c r="N226" s="85">
        <v>0</v>
      </c>
      <c r="O226" s="85">
        <f t="shared" si="203"/>
        <v>0</v>
      </c>
      <c r="P226" s="85">
        <f t="shared" si="204"/>
        <v>55.169702720000004</v>
      </c>
      <c r="R226" s="50"/>
      <c r="S226" s="50"/>
    </row>
    <row r="227" spans="1:19" ht="13.5" customHeight="1" x14ac:dyDescent="0.2">
      <c r="A227" s="125">
        <f>IF(D227=0,"",1+MAX(A$12:A226))</f>
        <v>195</v>
      </c>
      <c r="B227" s="138"/>
      <c r="C227" s="52" t="s">
        <v>117</v>
      </c>
      <c r="D227" s="27">
        <f>D224</f>
        <v>5.48</v>
      </c>
      <c r="E227" s="27" t="s">
        <v>56</v>
      </c>
      <c r="F227" s="83">
        <v>0.1</v>
      </c>
      <c r="G227" s="84">
        <f t="shared" si="199"/>
        <v>6.0280000000000005</v>
      </c>
      <c r="H227" s="84">
        <v>9.8000000000000004E-2</v>
      </c>
      <c r="I227" s="85">
        <v>42.88</v>
      </c>
      <c r="J227" s="84">
        <f t="shared" si="200"/>
        <v>0.59074400000000005</v>
      </c>
      <c r="K227" s="85">
        <f t="shared" si="201"/>
        <v>25.331102720000004</v>
      </c>
      <c r="L227" s="85">
        <v>4.95</v>
      </c>
      <c r="M227" s="85">
        <f t="shared" si="202"/>
        <v>29.838600000000003</v>
      </c>
      <c r="N227" s="85">
        <v>0</v>
      </c>
      <c r="O227" s="85">
        <f t="shared" si="203"/>
        <v>0</v>
      </c>
      <c r="P227" s="85">
        <f t="shared" si="204"/>
        <v>55.169702720000004</v>
      </c>
      <c r="R227" s="50"/>
      <c r="S227" s="50"/>
    </row>
    <row r="228" spans="1:19" ht="13.5" customHeight="1" x14ac:dyDescent="0.2">
      <c r="A228" s="125">
        <f>IF(D228=0,"",1+MAX(A$12:A227))</f>
        <v>196</v>
      </c>
      <c r="B228" s="138"/>
      <c r="C228" s="52" t="s">
        <v>111</v>
      </c>
      <c r="D228" s="27">
        <f>D224*10.5</f>
        <v>57.540000000000006</v>
      </c>
      <c r="E228" s="27" t="s">
        <v>52</v>
      </c>
      <c r="F228" s="83">
        <v>0.1</v>
      </c>
      <c r="G228" s="84">
        <f t="shared" si="199"/>
        <v>63.294000000000011</v>
      </c>
      <c r="H228" s="84"/>
      <c r="I228" s="85"/>
      <c r="J228" s="84"/>
      <c r="K228" s="85"/>
      <c r="L228" s="85"/>
      <c r="M228" s="85"/>
      <c r="N228" s="85"/>
      <c r="O228" s="85"/>
      <c r="P228" s="85"/>
      <c r="R228" s="50"/>
      <c r="S228" s="50"/>
    </row>
    <row r="229" spans="1:19" ht="13.5" customHeight="1" x14ac:dyDescent="0.2">
      <c r="A229" s="125">
        <f>IF(D229=0,"",1+MAX(A$12:A228))</f>
        <v>197</v>
      </c>
      <c r="B229" s="138"/>
      <c r="C229" s="129" t="s">
        <v>83</v>
      </c>
      <c r="D229" s="27">
        <f>ROUNDUP(D228/32,0)</f>
        <v>2</v>
      </c>
      <c r="E229" s="27" t="s">
        <v>84</v>
      </c>
      <c r="F229" s="83">
        <v>0</v>
      </c>
      <c r="G229" s="84">
        <f t="shared" si="199"/>
        <v>2</v>
      </c>
      <c r="H229" s="84">
        <v>0.48</v>
      </c>
      <c r="I229" s="85">
        <v>42.88</v>
      </c>
      <c r="J229" s="84">
        <f t="shared" ref="J229:J232" si="205">H229*G229</f>
        <v>0.96</v>
      </c>
      <c r="K229" s="85">
        <f t="shared" ref="K229:K232" si="206">I229*J229</f>
        <v>41.1648</v>
      </c>
      <c r="L229" s="85">
        <v>17.86</v>
      </c>
      <c r="M229" s="85">
        <f t="shared" ref="M229:M232" si="207">L229*G229</f>
        <v>35.72</v>
      </c>
      <c r="N229" s="85">
        <v>0</v>
      </c>
      <c r="O229" s="85">
        <f t="shared" ref="O229:O232" si="208">N229*G229</f>
        <v>0</v>
      </c>
      <c r="P229" s="85">
        <f t="shared" ref="P229:P232" si="209">IF(D229="","",(K229+M229+O229))</f>
        <v>76.884799999999998</v>
      </c>
      <c r="R229" s="50"/>
      <c r="S229" s="50"/>
    </row>
    <row r="230" spans="1:19" ht="13.5" customHeight="1" x14ac:dyDescent="0.2">
      <c r="A230" s="125">
        <f>IF(D230=0,"",1+MAX(A$12:A229))</f>
        <v>198</v>
      </c>
      <c r="B230" s="138"/>
      <c r="C230" s="129" t="s">
        <v>85</v>
      </c>
      <c r="D230" s="27">
        <f>ROUNDUP(D229*24/500,0)</f>
        <v>1</v>
      </c>
      <c r="E230" s="27" t="s">
        <v>86</v>
      </c>
      <c r="F230" s="83">
        <v>0</v>
      </c>
      <c r="G230" s="84">
        <f t="shared" si="199"/>
        <v>1</v>
      </c>
      <c r="H230" s="84">
        <v>5</v>
      </c>
      <c r="I230" s="85">
        <v>42.88</v>
      </c>
      <c r="J230" s="84">
        <f t="shared" si="205"/>
        <v>5</v>
      </c>
      <c r="K230" s="85">
        <f t="shared" si="206"/>
        <v>214.4</v>
      </c>
      <c r="L230" s="85">
        <v>16.75</v>
      </c>
      <c r="M230" s="85">
        <f t="shared" si="207"/>
        <v>16.75</v>
      </c>
      <c r="N230" s="85">
        <v>0</v>
      </c>
      <c r="O230" s="85">
        <f t="shared" si="208"/>
        <v>0</v>
      </c>
      <c r="P230" s="85">
        <f t="shared" si="209"/>
        <v>231.15</v>
      </c>
      <c r="R230" s="50"/>
      <c r="S230" s="50"/>
    </row>
    <row r="231" spans="1:19" ht="13.5" customHeight="1" x14ac:dyDescent="0.2">
      <c r="A231" s="125">
        <f>IF(D231=0,"",1+MAX(A$12:A230))</f>
        <v>199</v>
      </c>
      <c r="B231" s="138"/>
      <c r="C231" s="129" t="s">
        <v>87</v>
      </c>
      <c r="D231" s="27">
        <f>ROUNDUP(D228*0.053,0)</f>
        <v>4</v>
      </c>
      <c r="E231" s="27" t="s">
        <v>88</v>
      </c>
      <c r="F231" s="83">
        <v>0.1</v>
      </c>
      <c r="G231" s="84">
        <f t="shared" si="199"/>
        <v>4.4000000000000004</v>
      </c>
      <c r="H231" s="84">
        <v>0.22</v>
      </c>
      <c r="I231" s="85">
        <v>42.88</v>
      </c>
      <c r="J231" s="84">
        <f t="shared" si="205"/>
        <v>0.96800000000000008</v>
      </c>
      <c r="K231" s="85">
        <f t="shared" si="206"/>
        <v>41.507840000000009</v>
      </c>
      <c r="L231" s="85">
        <v>0.5</v>
      </c>
      <c r="M231" s="85">
        <f t="shared" si="207"/>
        <v>2.2000000000000002</v>
      </c>
      <c r="N231" s="85">
        <v>0</v>
      </c>
      <c r="O231" s="85">
        <f t="shared" si="208"/>
        <v>0</v>
      </c>
      <c r="P231" s="85">
        <f t="shared" si="209"/>
        <v>43.707840000000012</v>
      </c>
      <c r="R231" s="50"/>
      <c r="S231" s="50"/>
    </row>
    <row r="232" spans="1:19" ht="13.5" customHeight="1" x14ac:dyDescent="0.2">
      <c r="A232" s="125">
        <f>IF(D232=0,"",1+MAX(A$12:A231))</f>
        <v>200</v>
      </c>
      <c r="B232" s="138"/>
      <c r="C232" s="129" t="s">
        <v>89</v>
      </c>
      <c r="D232" s="27">
        <f>ROUNDUP(D228*1.33,0)</f>
        <v>77</v>
      </c>
      <c r="E232" s="27" t="s">
        <v>55</v>
      </c>
      <c r="F232" s="83">
        <v>0</v>
      </c>
      <c r="G232" s="84">
        <f t="shared" si="199"/>
        <v>77</v>
      </c>
      <c r="H232" s="84">
        <v>2E-3</v>
      </c>
      <c r="I232" s="85">
        <v>42.88</v>
      </c>
      <c r="J232" s="84">
        <f t="shared" si="205"/>
        <v>0.154</v>
      </c>
      <c r="K232" s="85">
        <f t="shared" si="206"/>
        <v>6.6035200000000005</v>
      </c>
      <c r="L232" s="85">
        <v>0.06</v>
      </c>
      <c r="M232" s="85">
        <f t="shared" si="207"/>
        <v>4.62</v>
      </c>
      <c r="N232" s="85">
        <v>0</v>
      </c>
      <c r="O232" s="85">
        <f t="shared" si="208"/>
        <v>0</v>
      </c>
      <c r="P232" s="85">
        <f t="shared" si="209"/>
        <v>11.223520000000001</v>
      </c>
      <c r="R232" s="50"/>
      <c r="S232" s="50"/>
    </row>
    <row r="233" spans="1:19" ht="13.5" customHeight="1" x14ac:dyDescent="0.2">
      <c r="A233" s="125">
        <f>IF(D233=0,"",1+MAX(A$12:A232))</f>
        <v>201</v>
      </c>
      <c r="B233" s="138"/>
      <c r="C233" s="52" t="s">
        <v>119</v>
      </c>
      <c r="D233" s="27">
        <f>D224*12.5</f>
        <v>68.5</v>
      </c>
      <c r="E233" s="27" t="s">
        <v>52</v>
      </c>
      <c r="F233" s="83">
        <v>0.1</v>
      </c>
      <c r="G233" s="84">
        <f t="shared" si="199"/>
        <v>75.349999999999994</v>
      </c>
      <c r="H233" s="84"/>
      <c r="I233" s="85"/>
      <c r="J233" s="84"/>
      <c r="K233" s="85"/>
      <c r="L233" s="85"/>
      <c r="M233" s="85"/>
      <c r="N233" s="85"/>
      <c r="O233" s="85"/>
      <c r="P233" s="85"/>
      <c r="R233" s="50"/>
      <c r="S233" s="50"/>
    </row>
    <row r="234" spans="1:19" ht="13.5" customHeight="1" x14ac:dyDescent="0.2">
      <c r="A234" s="125">
        <f>IF(D234=0,"",1+MAX(A$12:A233))</f>
        <v>202</v>
      </c>
      <c r="B234" s="138"/>
      <c r="C234" s="129" t="s">
        <v>83</v>
      </c>
      <c r="D234" s="27">
        <f>ROUNDUP(D233/32,0)</f>
        <v>3</v>
      </c>
      <c r="E234" s="27" t="s">
        <v>84</v>
      </c>
      <c r="F234" s="83">
        <v>0</v>
      </c>
      <c r="G234" s="84">
        <f t="shared" si="199"/>
        <v>3</v>
      </c>
      <c r="H234" s="84">
        <v>0.48</v>
      </c>
      <c r="I234" s="85">
        <v>42.88</v>
      </c>
      <c r="J234" s="84">
        <f t="shared" ref="J234:J238" si="210">H234*G234</f>
        <v>1.44</v>
      </c>
      <c r="K234" s="85">
        <f t="shared" ref="K234:K238" si="211">I234*J234</f>
        <v>61.747199999999999</v>
      </c>
      <c r="L234" s="85">
        <v>23.98</v>
      </c>
      <c r="M234" s="85">
        <f t="shared" ref="M234:M238" si="212">L234*G234</f>
        <v>71.94</v>
      </c>
      <c r="N234" s="85">
        <v>0</v>
      </c>
      <c r="O234" s="85">
        <f t="shared" ref="O234:O238" si="213">N234*G234</f>
        <v>0</v>
      </c>
      <c r="P234" s="85">
        <f t="shared" ref="P234:P238" si="214">IF(D234="","",(K234+M234+O234))</f>
        <v>133.68719999999999</v>
      </c>
      <c r="R234" s="50"/>
      <c r="S234" s="50"/>
    </row>
    <row r="235" spans="1:19" ht="13.5" customHeight="1" x14ac:dyDescent="0.2">
      <c r="A235" s="125">
        <f>IF(D235=0,"",1+MAX(A$12:A234))</f>
        <v>203</v>
      </c>
      <c r="B235" s="138"/>
      <c r="C235" s="129" t="s">
        <v>85</v>
      </c>
      <c r="D235" s="27">
        <f>ROUNDUP(D234*24/500,0)</f>
        <v>1</v>
      </c>
      <c r="E235" s="27" t="s">
        <v>86</v>
      </c>
      <c r="F235" s="83">
        <v>0</v>
      </c>
      <c r="G235" s="84">
        <f t="shared" si="199"/>
        <v>1</v>
      </c>
      <c r="H235" s="84">
        <v>5</v>
      </c>
      <c r="I235" s="85">
        <v>42.88</v>
      </c>
      <c r="J235" s="84">
        <f t="shared" si="210"/>
        <v>5</v>
      </c>
      <c r="K235" s="85">
        <f t="shared" si="211"/>
        <v>214.4</v>
      </c>
      <c r="L235" s="85">
        <v>16.75</v>
      </c>
      <c r="M235" s="85">
        <f t="shared" si="212"/>
        <v>16.75</v>
      </c>
      <c r="N235" s="85">
        <v>0</v>
      </c>
      <c r="O235" s="85">
        <f t="shared" si="213"/>
        <v>0</v>
      </c>
      <c r="P235" s="85">
        <f t="shared" si="214"/>
        <v>231.15</v>
      </c>
      <c r="R235" s="50"/>
      <c r="S235" s="50"/>
    </row>
    <row r="236" spans="1:19" ht="13.5" customHeight="1" x14ac:dyDescent="0.2">
      <c r="A236" s="125">
        <f>IF(D236=0,"",1+MAX(A$12:A235))</f>
        <v>204</v>
      </c>
      <c r="B236" s="138"/>
      <c r="C236" s="129" t="s">
        <v>87</v>
      </c>
      <c r="D236" s="27">
        <f>ROUNDUP(D233*0.053,0)</f>
        <v>4</v>
      </c>
      <c r="E236" s="27" t="s">
        <v>88</v>
      </c>
      <c r="F236" s="83">
        <v>0.1</v>
      </c>
      <c r="G236" s="84">
        <f t="shared" si="199"/>
        <v>4.4000000000000004</v>
      </c>
      <c r="H236" s="84">
        <v>0.22</v>
      </c>
      <c r="I236" s="85">
        <v>42.88</v>
      </c>
      <c r="J236" s="84">
        <f t="shared" si="210"/>
        <v>0.96800000000000008</v>
      </c>
      <c r="K236" s="85">
        <f t="shared" si="211"/>
        <v>41.507840000000009</v>
      </c>
      <c r="L236" s="85">
        <v>0.5</v>
      </c>
      <c r="M236" s="85">
        <f t="shared" si="212"/>
        <v>2.2000000000000002</v>
      </c>
      <c r="N236" s="85">
        <v>0</v>
      </c>
      <c r="O236" s="85">
        <f t="shared" si="213"/>
        <v>0</v>
      </c>
      <c r="P236" s="85">
        <f t="shared" si="214"/>
        <v>43.707840000000012</v>
      </c>
      <c r="R236" s="50"/>
      <c r="S236" s="50"/>
    </row>
    <row r="237" spans="1:19" ht="13.5" customHeight="1" x14ac:dyDescent="0.2">
      <c r="A237" s="125">
        <f>IF(D237=0,"",1+MAX(A$12:A236))</f>
        <v>205</v>
      </c>
      <c r="B237" s="138"/>
      <c r="C237" s="129" t="s">
        <v>89</v>
      </c>
      <c r="D237" s="27">
        <f>ROUNDUP(D233*1.33,0)</f>
        <v>92</v>
      </c>
      <c r="E237" s="27" t="s">
        <v>55</v>
      </c>
      <c r="F237" s="83">
        <v>0</v>
      </c>
      <c r="G237" s="84">
        <f t="shared" si="199"/>
        <v>92</v>
      </c>
      <c r="H237" s="84">
        <v>2E-3</v>
      </c>
      <c r="I237" s="85">
        <v>42.88</v>
      </c>
      <c r="J237" s="84">
        <f t="shared" si="210"/>
        <v>0.184</v>
      </c>
      <c r="K237" s="85">
        <f t="shared" si="211"/>
        <v>7.88992</v>
      </c>
      <c r="L237" s="85">
        <v>0.06</v>
      </c>
      <c r="M237" s="85">
        <f t="shared" si="212"/>
        <v>5.52</v>
      </c>
      <c r="N237" s="85">
        <v>0</v>
      </c>
      <c r="O237" s="85">
        <f t="shared" si="213"/>
        <v>0</v>
      </c>
      <c r="P237" s="85">
        <f t="shared" si="214"/>
        <v>13.40992</v>
      </c>
      <c r="R237" s="50"/>
      <c r="S237" s="50"/>
    </row>
    <row r="238" spans="1:19" ht="13.5" customHeight="1" x14ac:dyDescent="0.2">
      <c r="A238" s="125">
        <f>IF(D238=0,"",1+MAX(A$12:A237))</f>
        <v>206</v>
      </c>
      <c r="B238" s="138"/>
      <c r="C238" s="52" t="s">
        <v>90</v>
      </c>
      <c r="D238" s="27">
        <f>D224*4</f>
        <v>21.92</v>
      </c>
      <c r="E238" s="27" t="s">
        <v>56</v>
      </c>
      <c r="F238" s="83">
        <v>0.1</v>
      </c>
      <c r="G238" s="84">
        <f t="shared" si="199"/>
        <v>24.112000000000002</v>
      </c>
      <c r="H238" s="84">
        <v>2.5000000000000001E-2</v>
      </c>
      <c r="I238" s="85">
        <v>42.88</v>
      </c>
      <c r="J238" s="84">
        <f t="shared" si="210"/>
        <v>0.60280000000000011</v>
      </c>
      <c r="K238" s="85">
        <f t="shared" si="211"/>
        <v>25.848064000000008</v>
      </c>
      <c r="L238" s="85">
        <v>0.5</v>
      </c>
      <c r="M238" s="85">
        <f t="shared" si="212"/>
        <v>12.056000000000001</v>
      </c>
      <c r="N238" s="85">
        <v>0</v>
      </c>
      <c r="O238" s="85">
        <f t="shared" si="213"/>
        <v>0</v>
      </c>
      <c r="P238" s="85">
        <f t="shared" si="214"/>
        <v>37.904064000000005</v>
      </c>
      <c r="R238" s="50"/>
      <c r="S238" s="50"/>
    </row>
    <row r="239" spans="1:19" ht="13.5" customHeight="1" x14ac:dyDescent="0.2">
      <c r="A239" s="125" t="str">
        <f>IF(D239=0,"",1+MAX(A$12:A238))</f>
        <v/>
      </c>
      <c r="B239" s="138"/>
      <c r="C239" s="52"/>
      <c r="D239" s="27"/>
      <c r="E239" s="27"/>
      <c r="F239" s="83"/>
      <c r="G239" s="84"/>
      <c r="H239" s="84"/>
      <c r="I239" s="85"/>
      <c r="J239" s="84"/>
      <c r="K239" s="85"/>
      <c r="L239" s="85"/>
      <c r="M239" s="85"/>
      <c r="N239" s="85"/>
      <c r="O239" s="85"/>
      <c r="P239" s="85"/>
      <c r="R239" s="50"/>
      <c r="S239" s="50"/>
    </row>
    <row r="240" spans="1:19" ht="13.5" customHeight="1" x14ac:dyDescent="0.2">
      <c r="A240" s="125">
        <f>IF(D240=0,"",1+MAX(A$12:A239))</f>
        <v>207</v>
      </c>
      <c r="B240" s="138"/>
      <c r="C240" s="126" t="s">
        <v>120</v>
      </c>
      <c r="D240" s="127">
        <v>151.44</v>
      </c>
      <c r="E240" s="127" t="s">
        <v>56</v>
      </c>
      <c r="F240" s="83"/>
      <c r="G240" s="84"/>
      <c r="H240" s="84"/>
      <c r="I240" s="85"/>
      <c r="J240" s="84"/>
      <c r="K240" s="85"/>
      <c r="L240" s="85"/>
      <c r="M240" s="85"/>
      <c r="N240" s="85"/>
      <c r="O240" s="85"/>
      <c r="P240" s="85"/>
      <c r="R240" s="50"/>
      <c r="S240" s="50"/>
    </row>
    <row r="241" spans="1:19" ht="13.5" customHeight="1" x14ac:dyDescent="0.2">
      <c r="A241" s="125">
        <f>IF(D241=0,"",1+MAX(A$12:A240))</f>
        <v>208</v>
      </c>
      <c r="B241" s="138"/>
      <c r="C241" s="52" t="s">
        <v>115</v>
      </c>
      <c r="D241" s="27">
        <f>D240/2*15.5</f>
        <v>1173.6600000000001</v>
      </c>
      <c r="E241" s="27" t="s">
        <v>56</v>
      </c>
      <c r="F241" s="83">
        <v>0.1</v>
      </c>
      <c r="G241" s="84">
        <f t="shared" ref="G241:G249" si="215">(F241*D241)+D241</f>
        <v>1291.0260000000001</v>
      </c>
      <c r="H241" s="84">
        <v>9.8000000000000004E-2</v>
      </c>
      <c r="I241" s="85">
        <v>42.88</v>
      </c>
      <c r="J241" s="84">
        <f t="shared" ref="J241:J243" si="216">H241*G241</f>
        <v>126.52054800000001</v>
      </c>
      <c r="K241" s="85">
        <f t="shared" ref="K241:K243" si="217">I241*J241</f>
        <v>5425.2010982400006</v>
      </c>
      <c r="L241" s="85">
        <v>4.95</v>
      </c>
      <c r="M241" s="85">
        <f t="shared" ref="M241:M243" si="218">L241*G241</f>
        <v>6390.5787000000009</v>
      </c>
      <c r="N241" s="85">
        <v>0</v>
      </c>
      <c r="O241" s="85">
        <f t="shared" ref="O241:O243" si="219">N241*G241</f>
        <v>0</v>
      </c>
      <c r="P241" s="85">
        <f t="shared" ref="P241:P243" si="220">IF(D241="","",(K241+M241+O241))</f>
        <v>11815.779798240001</v>
      </c>
      <c r="R241" s="50"/>
      <c r="S241" s="50"/>
    </row>
    <row r="242" spans="1:19" ht="13.5" customHeight="1" x14ac:dyDescent="0.2">
      <c r="A242" s="125">
        <f>IF(D242=0,"",1+MAX(A$12:A241))</f>
        <v>209</v>
      </c>
      <c r="B242" s="138"/>
      <c r="C242" s="52" t="s">
        <v>116</v>
      </c>
      <c r="D242" s="27">
        <f>D240</f>
        <v>151.44</v>
      </c>
      <c r="E242" s="27" t="s">
        <v>56</v>
      </c>
      <c r="F242" s="83">
        <v>0.1</v>
      </c>
      <c r="G242" s="84">
        <f t="shared" si="215"/>
        <v>166.584</v>
      </c>
      <c r="H242" s="84">
        <v>9.8000000000000004E-2</v>
      </c>
      <c r="I242" s="85">
        <v>42.88</v>
      </c>
      <c r="J242" s="84">
        <f t="shared" si="216"/>
        <v>16.325232</v>
      </c>
      <c r="K242" s="85">
        <f t="shared" si="217"/>
        <v>700.02594815999998</v>
      </c>
      <c r="L242" s="85">
        <v>4.95</v>
      </c>
      <c r="M242" s="85">
        <f t="shared" si="218"/>
        <v>824.59080000000006</v>
      </c>
      <c r="N242" s="85">
        <v>0</v>
      </c>
      <c r="O242" s="85">
        <f t="shared" si="219"/>
        <v>0</v>
      </c>
      <c r="P242" s="85">
        <f t="shared" si="220"/>
        <v>1524.61674816</v>
      </c>
      <c r="R242" s="50"/>
      <c r="S242" s="50"/>
    </row>
    <row r="243" spans="1:19" ht="13.5" customHeight="1" x14ac:dyDescent="0.2">
      <c r="A243" s="125">
        <f>IF(D243=0,"",1+MAX(A$12:A242))</f>
        <v>210</v>
      </c>
      <c r="B243" s="138"/>
      <c r="C243" s="52" t="s">
        <v>117</v>
      </c>
      <c r="D243" s="27">
        <f>D240</f>
        <v>151.44</v>
      </c>
      <c r="E243" s="27" t="s">
        <v>56</v>
      </c>
      <c r="F243" s="83">
        <v>0.1</v>
      </c>
      <c r="G243" s="84">
        <f t="shared" si="215"/>
        <v>166.584</v>
      </c>
      <c r="H243" s="84">
        <v>9.8000000000000004E-2</v>
      </c>
      <c r="I243" s="85">
        <v>42.88</v>
      </c>
      <c r="J243" s="84">
        <f t="shared" si="216"/>
        <v>16.325232</v>
      </c>
      <c r="K243" s="85">
        <f t="shared" si="217"/>
        <v>700.02594815999998</v>
      </c>
      <c r="L243" s="85">
        <v>4.95</v>
      </c>
      <c r="M243" s="85">
        <f t="shared" si="218"/>
        <v>824.59080000000006</v>
      </c>
      <c r="N243" s="85">
        <v>0</v>
      </c>
      <c r="O243" s="85">
        <f t="shared" si="219"/>
        <v>0</v>
      </c>
      <c r="P243" s="85">
        <f t="shared" si="220"/>
        <v>1524.61674816</v>
      </c>
      <c r="R243" s="50"/>
      <c r="S243" s="50"/>
    </row>
    <row r="244" spans="1:19" ht="13.5" customHeight="1" x14ac:dyDescent="0.2">
      <c r="A244" s="125">
        <f>IF(D244=0,"",1+MAX(A$12:A243))</f>
        <v>211</v>
      </c>
      <c r="B244" s="138"/>
      <c r="C244" s="52" t="s">
        <v>121</v>
      </c>
      <c r="D244" s="27">
        <f>D240*15.5*2</f>
        <v>4694.6400000000003</v>
      </c>
      <c r="E244" s="27" t="s">
        <v>52</v>
      </c>
      <c r="F244" s="83">
        <v>0.1</v>
      </c>
      <c r="G244" s="84">
        <f t="shared" si="215"/>
        <v>5164.1040000000003</v>
      </c>
      <c r="H244" s="84"/>
      <c r="I244" s="85"/>
      <c r="J244" s="84"/>
      <c r="K244" s="85"/>
      <c r="L244" s="85"/>
      <c r="M244" s="85"/>
      <c r="N244" s="85"/>
      <c r="O244" s="85"/>
      <c r="P244" s="85"/>
      <c r="R244" s="50"/>
      <c r="S244" s="50"/>
    </row>
    <row r="245" spans="1:19" ht="13.5" customHeight="1" x14ac:dyDescent="0.2">
      <c r="A245" s="125">
        <f>IF(D245=0,"",1+MAX(A$12:A244))</f>
        <v>212</v>
      </c>
      <c r="B245" s="138"/>
      <c r="C245" s="129" t="s">
        <v>83</v>
      </c>
      <c r="D245" s="27">
        <f>ROUNDUP(D244/32,0)</f>
        <v>147</v>
      </c>
      <c r="E245" s="27" t="s">
        <v>84</v>
      </c>
      <c r="F245" s="83">
        <v>0</v>
      </c>
      <c r="G245" s="84">
        <f t="shared" si="215"/>
        <v>147</v>
      </c>
      <c r="H245" s="84">
        <v>0.48</v>
      </c>
      <c r="I245" s="85">
        <v>42.88</v>
      </c>
      <c r="J245" s="84">
        <f t="shared" ref="J245:J249" si="221">H245*G245</f>
        <v>70.56</v>
      </c>
      <c r="K245" s="85">
        <f t="shared" ref="K245:K249" si="222">I245*J245</f>
        <v>3025.6128000000003</v>
      </c>
      <c r="L245" s="85">
        <v>21.47</v>
      </c>
      <c r="M245" s="85">
        <f t="shared" ref="M245:M249" si="223">L245*G245</f>
        <v>3156.0899999999997</v>
      </c>
      <c r="N245" s="85">
        <v>0</v>
      </c>
      <c r="O245" s="85">
        <f t="shared" ref="O245:O249" si="224">N245*G245</f>
        <v>0</v>
      </c>
      <c r="P245" s="85">
        <f t="shared" ref="P245:P249" si="225">IF(D245="","",(K245+M245+O245))</f>
        <v>6181.7028</v>
      </c>
      <c r="R245" s="50"/>
      <c r="S245" s="50"/>
    </row>
    <row r="246" spans="1:19" ht="13.5" customHeight="1" x14ac:dyDescent="0.2">
      <c r="A246" s="125">
        <f>IF(D246=0,"",1+MAX(A$12:A245))</f>
        <v>213</v>
      </c>
      <c r="B246" s="138"/>
      <c r="C246" s="129" t="s">
        <v>85</v>
      </c>
      <c r="D246" s="27">
        <f>ROUNDUP(D245*24/500,0)</f>
        <v>8</v>
      </c>
      <c r="E246" s="27" t="s">
        <v>86</v>
      </c>
      <c r="F246" s="83">
        <v>0</v>
      </c>
      <c r="G246" s="84">
        <f t="shared" si="215"/>
        <v>8</v>
      </c>
      <c r="H246" s="84">
        <v>5</v>
      </c>
      <c r="I246" s="85">
        <v>42.88</v>
      </c>
      <c r="J246" s="84">
        <f t="shared" si="221"/>
        <v>40</v>
      </c>
      <c r="K246" s="85">
        <f t="shared" si="222"/>
        <v>1715.2</v>
      </c>
      <c r="L246" s="85">
        <v>16.75</v>
      </c>
      <c r="M246" s="85">
        <f t="shared" si="223"/>
        <v>134</v>
      </c>
      <c r="N246" s="85">
        <v>0</v>
      </c>
      <c r="O246" s="85">
        <f t="shared" si="224"/>
        <v>0</v>
      </c>
      <c r="P246" s="85">
        <f t="shared" si="225"/>
        <v>1849.2</v>
      </c>
      <c r="R246" s="50"/>
      <c r="S246" s="50"/>
    </row>
    <row r="247" spans="1:19" ht="13.5" customHeight="1" x14ac:dyDescent="0.2">
      <c r="A247" s="125">
        <f>IF(D247=0,"",1+MAX(A$12:A246))</f>
        <v>214</v>
      </c>
      <c r="B247" s="138"/>
      <c r="C247" s="129" t="s">
        <v>87</v>
      </c>
      <c r="D247" s="27">
        <f>ROUNDUP(D244*0.053,0)</f>
        <v>249</v>
      </c>
      <c r="E247" s="27" t="s">
        <v>88</v>
      </c>
      <c r="F247" s="83">
        <v>0.1</v>
      </c>
      <c r="G247" s="84">
        <f t="shared" si="215"/>
        <v>273.89999999999998</v>
      </c>
      <c r="H247" s="84">
        <v>0.22</v>
      </c>
      <c r="I247" s="85">
        <v>42.88</v>
      </c>
      <c r="J247" s="84">
        <f t="shared" si="221"/>
        <v>60.257999999999996</v>
      </c>
      <c r="K247" s="85">
        <f t="shared" si="222"/>
        <v>2583.8630400000002</v>
      </c>
      <c r="L247" s="85">
        <v>0.5</v>
      </c>
      <c r="M247" s="85">
        <f t="shared" si="223"/>
        <v>136.94999999999999</v>
      </c>
      <c r="N247" s="85">
        <v>0</v>
      </c>
      <c r="O247" s="85">
        <f t="shared" si="224"/>
        <v>0</v>
      </c>
      <c r="P247" s="85">
        <f t="shared" si="225"/>
        <v>2720.81304</v>
      </c>
      <c r="R247" s="50"/>
      <c r="S247" s="50"/>
    </row>
    <row r="248" spans="1:19" ht="13.5" customHeight="1" x14ac:dyDescent="0.2">
      <c r="A248" s="125">
        <f>IF(D248=0,"",1+MAX(A$12:A247))</f>
        <v>215</v>
      </c>
      <c r="B248" s="138"/>
      <c r="C248" s="129" t="s">
        <v>89</v>
      </c>
      <c r="D248" s="27">
        <f>ROUNDUP(D244*1.33,0)</f>
        <v>6244</v>
      </c>
      <c r="E248" s="27" t="s">
        <v>55</v>
      </c>
      <c r="F248" s="83">
        <v>0</v>
      </c>
      <c r="G248" s="84">
        <f t="shared" si="215"/>
        <v>6244</v>
      </c>
      <c r="H248" s="84">
        <v>2E-3</v>
      </c>
      <c r="I248" s="85">
        <v>42.88</v>
      </c>
      <c r="J248" s="84">
        <f t="shared" si="221"/>
        <v>12.488</v>
      </c>
      <c r="K248" s="85">
        <f t="shared" si="222"/>
        <v>535.48544000000004</v>
      </c>
      <c r="L248" s="85">
        <v>0.06</v>
      </c>
      <c r="M248" s="85">
        <f t="shared" si="223"/>
        <v>374.64</v>
      </c>
      <c r="N248" s="85">
        <v>0</v>
      </c>
      <c r="O248" s="85">
        <f t="shared" si="224"/>
        <v>0</v>
      </c>
      <c r="P248" s="85">
        <f t="shared" si="225"/>
        <v>910.12544000000003</v>
      </c>
      <c r="R248" s="50"/>
      <c r="S248" s="50"/>
    </row>
    <row r="249" spans="1:19" ht="13.5" customHeight="1" x14ac:dyDescent="0.2">
      <c r="A249" s="125">
        <f>IF(D249=0,"",1+MAX(A$12:A248))</f>
        <v>216</v>
      </c>
      <c r="B249" s="138"/>
      <c r="C249" s="52" t="s">
        <v>90</v>
      </c>
      <c r="D249" s="27">
        <f>D240*4</f>
        <v>605.76</v>
      </c>
      <c r="E249" s="27" t="s">
        <v>56</v>
      </c>
      <c r="F249" s="83">
        <v>0.1</v>
      </c>
      <c r="G249" s="84">
        <f t="shared" si="215"/>
        <v>666.33600000000001</v>
      </c>
      <c r="H249" s="84">
        <v>2.5000000000000001E-2</v>
      </c>
      <c r="I249" s="85">
        <v>42.88</v>
      </c>
      <c r="J249" s="84">
        <f t="shared" si="221"/>
        <v>16.6584</v>
      </c>
      <c r="K249" s="85">
        <f t="shared" si="222"/>
        <v>714.3121920000001</v>
      </c>
      <c r="L249" s="85">
        <v>0.5</v>
      </c>
      <c r="M249" s="85">
        <f t="shared" si="223"/>
        <v>333.16800000000001</v>
      </c>
      <c r="N249" s="85">
        <v>0</v>
      </c>
      <c r="O249" s="85">
        <f t="shared" si="224"/>
        <v>0</v>
      </c>
      <c r="P249" s="85">
        <f t="shared" si="225"/>
        <v>1047.480192</v>
      </c>
      <c r="R249" s="50"/>
      <c r="S249" s="50"/>
    </row>
    <row r="250" spans="1:19" ht="13.5" customHeight="1" x14ac:dyDescent="0.2">
      <c r="A250" s="125" t="str">
        <f>IF(D250=0,"",1+MAX(A$12:A249))</f>
        <v/>
      </c>
      <c r="B250" s="138"/>
      <c r="C250" s="52"/>
      <c r="D250" s="27"/>
      <c r="E250" s="27"/>
      <c r="F250" s="83"/>
      <c r="G250" s="84"/>
      <c r="H250" s="84"/>
      <c r="I250" s="85"/>
      <c r="J250" s="84"/>
      <c r="K250" s="85"/>
      <c r="L250" s="85"/>
      <c r="M250" s="85"/>
      <c r="N250" s="85"/>
      <c r="O250" s="85"/>
      <c r="P250" s="85"/>
      <c r="R250" s="50"/>
      <c r="S250" s="50"/>
    </row>
    <row r="251" spans="1:19" ht="13.5" customHeight="1" x14ac:dyDescent="0.2">
      <c r="A251" s="125">
        <f>IF(D251=0,"",1+MAX(A$12:A250))</f>
        <v>217</v>
      </c>
      <c r="B251" s="138"/>
      <c r="C251" s="52" t="s">
        <v>122</v>
      </c>
      <c r="D251" s="27">
        <v>52.12</v>
      </c>
      <c r="E251" s="27" t="s">
        <v>52</v>
      </c>
      <c r="F251" s="83">
        <v>0.1</v>
      </c>
      <c r="G251" s="84">
        <f t="shared" ref="G251:G255" si="226">(F251*D251)+D251</f>
        <v>57.331999999999994</v>
      </c>
      <c r="H251" s="84"/>
      <c r="I251" s="85"/>
      <c r="J251" s="84"/>
      <c r="K251" s="85"/>
      <c r="L251" s="85"/>
      <c r="M251" s="85"/>
      <c r="N251" s="85"/>
      <c r="O251" s="85"/>
      <c r="P251" s="85"/>
      <c r="R251" s="50"/>
      <c r="S251" s="50"/>
    </row>
    <row r="252" spans="1:19" ht="13.5" customHeight="1" x14ac:dyDescent="0.2">
      <c r="A252" s="125">
        <f>IF(D252=0,"",1+MAX(A$12:A251))</f>
        <v>218</v>
      </c>
      <c r="B252" s="138"/>
      <c r="C252" s="129" t="s">
        <v>83</v>
      </c>
      <c r="D252" s="27">
        <f>ROUNDUP(D251/32,0)</f>
        <v>2</v>
      </c>
      <c r="E252" s="27" t="s">
        <v>84</v>
      </c>
      <c r="F252" s="83">
        <v>0</v>
      </c>
      <c r="G252" s="84">
        <f t="shared" si="226"/>
        <v>2</v>
      </c>
      <c r="H252" s="84">
        <v>0.48</v>
      </c>
      <c r="I252" s="85">
        <v>42.88</v>
      </c>
      <c r="J252" s="84">
        <f t="shared" ref="J252:J255" si="227">H252*G252</f>
        <v>0.96</v>
      </c>
      <c r="K252" s="85">
        <f t="shared" ref="K252:K255" si="228">I252*J252</f>
        <v>41.1648</v>
      </c>
      <c r="L252" s="85">
        <v>15.19</v>
      </c>
      <c r="M252" s="85">
        <f t="shared" ref="M252:M255" si="229">L252*G252</f>
        <v>30.38</v>
      </c>
      <c r="N252" s="85">
        <v>0</v>
      </c>
      <c r="O252" s="85">
        <f t="shared" ref="O252:O255" si="230">N252*G252</f>
        <v>0</v>
      </c>
      <c r="P252" s="85">
        <f t="shared" ref="P252:P255" si="231">IF(D252="","",(K252+M252+O252))</f>
        <v>71.544799999999995</v>
      </c>
      <c r="R252" s="50"/>
      <c r="S252" s="50"/>
    </row>
    <row r="253" spans="1:19" ht="13.5" customHeight="1" x14ac:dyDescent="0.2">
      <c r="A253" s="125">
        <f>IF(D253=0,"",1+MAX(A$12:A252))</f>
        <v>219</v>
      </c>
      <c r="B253" s="138"/>
      <c r="C253" s="129" t="s">
        <v>85</v>
      </c>
      <c r="D253" s="27">
        <f>ROUNDUP(D252*24/500,0)</f>
        <v>1</v>
      </c>
      <c r="E253" s="27" t="s">
        <v>86</v>
      </c>
      <c r="F253" s="83">
        <v>0</v>
      </c>
      <c r="G253" s="84">
        <f t="shared" si="226"/>
        <v>1</v>
      </c>
      <c r="H253" s="84">
        <v>5</v>
      </c>
      <c r="I253" s="85">
        <v>42.88</v>
      </c>
      <c r="J253" s="84">
        <f t="shared" si="227"/>
        <v>5</v>
      </c>
      <c r="K253" s="85">
        <f t="shared" si="228"/>
        <v>214.4</v>
      </c>
      <c r="L253" s="85">
        <v>16.75</v>
      </c>
      <c r="M253" s="85">
        <f t="shared" si="229"/>
        <v>16.75</v>
      </c>
      <c r="N253" s="85">
        <v>0</v>
      </c>
      <c r="O253" s="85">
        <f t="shared" si="230"/>
        <v>0</v>
      </c>
      <c r="P253" s="85">
        <f t="shared" si="231"/>
        <v>231.15</v>
      </c>
      <c r="R253" s="50"/>
      <c r="S253" s="50"/>
    </row>
    <row r="254" spans="1:19" ht="13.5" customHeight="1" x14ac:dyDescent="0.2">
      <c r="A254" s="125">
        <f>IF(D254=0,"",1+MAX(A$12:A253))</f>
        <v>220</v>
      </c>
      <c r="B254" s="138"/>
      <c r="C254" s="129" t="s">
        <v>87</v>
      </c>
      <c r="D254" s="27">
        <f>ROUNDUP(D251*0.053,0)</f>
        <v>3</v>
      </c>
      <c r="E254" s="27" t="s">
        <v>88</v>
      </c>
      <c r="F254" s="83">
        <v>0.1</v>
      </c>
      <c r="G254" s="84">
        <f t="shared" si="226"/>
        <v>3.3</v>
      </c>
      <c r="H254" s="84">
        <v>0.22</v>
      </c>
      <c r="I254" s="85">
        <v>42.88</v>
      </c>
      <c r="J254" s="84">
        <f t="shared" si="227"/>
        <v>0.72599999999999998</v>
      </c>
      <c r="K254" s="85">
        <f t="shared" si="228"/>
        <v>31.130880000000001</v>
      </c>
      <c r="L254" s="85">
        <v>0.5</v>
      </c>
      <c r="M254" s="85">
        <f t="shared" si="229"/>
        <v>1.65</v>
      </c>
      <c r="N254" s="85">
        <v>0</v>
      </c>
      <c r="O254" s="85">
        <f t="shared" si="230"/>
        <v>0</v>
      </c>
      <c r="P254" s="85">
        <f t="shared" si="231"/>
        <v>32.780880000000003</v>
      </c>
      <c r="R254" s="50"/>
      <c r="S254" s="50"/>
    </row>
    <row r="255" spans="1:19" ht="13.5" customHeight="1" x14ac:dyDescent="0.2">
      <c r="A255" s="125">
        <f>IF(D255=0,"",1+MAX(A$12:A254))</f>
        <v>221</v>
      </c>
      <c r="B255" s="138"/>
      <c r="C255" s="129" t="s">
        <v>89</v>
      </c>
      <c r="D255" s="27">
        <f>ROUNDUP(D252*20,0)</f>
        <v>40</v>
      </c>
      <c r="E255" s="27" t="s">
        <v>55</v>
      </c>
      <c r="F255" s="83">
        <v>0</v>
      </c>
      <c r="G255" s="84">
        <f t="shared" si="226"/>
        <v>40</v>
      </c>
      <c r="H255" s="84">
        <v>2E-3</v>
      </c>
      <c r="I255" s="85">
        <v>42.88</v>
      </c>
      <c r="J255" s="84">
        <f t="shared" si="227"/>
        <v>0.08</v>
      </c>
      <c r="K255" s="85">
        <f t="shared" si="228"/>
        <v>3.4304000000000001</v>
      </c>
      <c r="L255" s="85">
        <v>0.06</v>
      </c>
      <c r="M255" s="85">
        <f t="shared" si="229"/>
        <v>2.4</v>
      </c>
      <c r="N255" s="85">
        <v>0</v>
      </c>
      <c r="O255" s="85">
        <f t="shared" si="230"/>
        <v>0</v>
      </c>
      <c r="P255" s="85">
        <f t="shared" si="231"/>
        <v>5.8304</v>
      </c>
      <c r="R255" s="50"/>
      <c r="S255" s="50"/>
    </row>
    <row r="256" spans="1:19" ht="13.5" customHeight="1" x14ac:dyDescent="0.2">
      <c r="A256" s="125" t="str">
        <f>IF(D256=0,"",1+MAX(A$12:A255))</f>
        <v/>
      </c>
      <c r="B256" s="131"/>
      <c r="C256" s="76" t="s">
        <v>123</v>
      </c>
      <c r="D256" s="27"/>
      <c r="E256" s="27"/>
      <c r="F256" s="83"/>
      <c r="G256" s="84"/>
      <c r="H256" s="84"/>
      <c r="I256" s="85"/>
      <c r="J256" s="84"/>
      <c r="K256" s="85"/>
      <c r="L256" s="85"/>
      <c r="M256" s="85"/>
      <c r="N256" s="85"/>
      <c r="O256" s="85"/>
      <c r="P256" s="85"/>
      <c r="R256" s="50"/>
      <c r="S256" s="50"/>
    </row>
    <row r="257" spans="1:19" ht="71.25" x14ac:dyDescent="0.2">
      <c r="A257" s="125">
        <f>IF(D257=0,"",1+MAX(A$12:A256))</f>
        <v>222</v>
      </c>
      <c r="B257" s="137"/>
      <c r="C257" s="52" t="s">
        <v>124</v>
      </c>
      <c r="D257" s="27">
        <v>1650.02</v>
      </c>
      <c r="E257" s="27" t="s">
        <v>52</v>
      </c>
      <c r="F257" s="83">
        <v>0.1</v>
      </c>
      <c r="G257" s="84">
        <f t="shared" ref="G257:G288" si="232">(F257*D257)+D257</f>
        <v>1815.0219999999999</v>
      </c>
      <c r="H257" s="84">
        <v>0.12</v>
      </c>
      <c r="I257" s="85">
        <v>42.88</v>
      </c>
      <c r="J257" s="84">
        <f t="shared" ref="J257:J258" si="233">H257*G257</f>
        <v>217.80264</v>
      </c>
      <c r="K257" s="85">
        <f t="shared" ref="K257:K258" si="234">I257*J257</f>
        <v>9339.3772031999997</v>
      </c>
      <c r="L257" s="85">
        <v>6.03</v>
      </c>
      <c r="M257" s="85">
        <f t="shared" ref="M257:M258" si="235">L257*G257</f>
        <v>10944.58266</v>
      </c>
      <c r="N257" s="85">
        <v>0</v>
      </c>
      <c r="O257" s="85">
        <f t="shared" ref="O257:O258" si="236">N257*G257</f>
        <v>0</v>
      </c>
      <c r="P257" s="85">
        <f t="shared" ref="P257:P258" si="237">IF(D257="","",(K257+M257+O257))</f>
        <v>20283.959863199998</v>
      </c>
      <c r="R257" s="50"/>
      <c r="S257" s="50"/>
    </row>
    <row r="258" spans="1:19" ht="71.25" x14ac:dyDescent="0.2">
      <c r="A258" s="125">
        <f>IF(D258=0,"",1+MAX(A$12:A257))</f>
        <v>223</v>
      </c>
      <c r="B258" s="138"/>
      <c r="C258" s="52" t="s">
        <v>125</v>
      </c>
      <c r="D258" s="27">
        <v>731.94</v>
      </c>
      <c r="E258" s="27" t="s">
        <v>52</v>
      </c>
      <c r="F258" s="83">
        <v>0.1</v>
      </c>
      <c r="G258" s="84">
        <f t="shared" si="232"/>
        <v>805.13400000000001</v>
      </c>
      <c r="H258" s="84">
        <v>0.09</v>
      </c>
      <c r="I258" s="85">
        <v>42.88</v>
      </c>
      <c r="J258" s="84">
        <f t="shared" si="233"/>
        <v>72.462059999999994</v>
      </c>
      <c r="K258" s="85">
        <f t="shared" si="234"/>
        <v>3107.1731328000001</v>
      </c>
      <c r="L258" s="85">
        <v>3.29</v>
      </c>
      <c r="M258" s="85">
        <f t="shared" si="235"/>
        <v>2648.89086</v>
      </c>
      <c r="N258" s="85">
        <v>0</v>
      </c>
      <c r="O258" s="85">
        <f t="shared" si="236"/>
        <v>0</v>
      </c>
      <c r="P258" s="85">
        <f t="shared" si="237"/>
        <v>5756.0639928000001</v>
      </c>
      <c r="R258" s="50"/>
      <c r="S258" s="50"/>
    </row>
    <row r="259" spans="1:19" ht="13.5" customHeight="1" x14ac:dyDescent="0.2">
      <c r="A259" s="125">
        <f>IF(D259=0,"",1+MAX(A$12:A258))</f>
        <v>224</v>
      </c>
      <c r="B259" s="138"/>
      <c r="C259" s="52" t="s">
        <v>126</v>
      </c>
      <c r="D259" s="27">
        <v>337.32</v>
      </c>
      <c r="E259" s="27" t="s">
        <v>52</v>
      </c>
      <c r="F259" s="83">
        <v>0.1</v>
      </c>
      <c r="G259" s="84">
        <f t="shared" si="232"/>
        <v>371.05200000000002</v>
      </c>
      <c r="H259" s="84"/>
      <c r="I259" s="85"/>
      <c r="J259" s="84"/>
      <c r="K259" s="85"/>
      <c r="L259" s="85"/>
      <c r="M259" s="85"/>
      <c r="N259" s="85"/>
      <c r="O259" s="85"/>
      <c r="P259" s="85"/>
      <c r="R259" s="50"/>
      <c r="S259" s="50"/>
    </row>
    <row r="260" spans="1:19" ht="13.5" customHeight="1" x14ac:dyDescent="0.2">
      <c r="A260" s="125">
        <f>IF(D260=0,"",1+MAX(A$12:A259))</f>
        <v>225</v>
      </c>
      <c r="B260" s="138"/>
      <c r="C260" s="129" t="s">
        <v>83</v>
      </c>
      <c r="D260" s="27">
        <f>ROUNDUP(D259/32,0)</f>
        <v>11</v>
      </c>
      <c r="E260" s="27" t="s">
        <v>84</v>
      </c>
      <c r="F260" s="83">
        <v>0</v>
      </c>
      <c r="G260" s="84">
        <f t="shared" si="232"/>
        <v>11</v>
      </c>
      <c r="H260" s="84">
        <v>0.48</v>
      </c>
      <c r="I260" s="85">
        <v>42.88</v>
      </c>
      <c r="J260" s="84">
        <f t="shared" ref="J260:J263" si="238">H260*G260</f>
        <v>5.2799999999999994</v>
      </c>
      <c r="K260" s="85">
        <f t="shared" ref="K260:K263" si="239">I260*J260</f>
        <v>226.40639999999999</v>
      </c>
      <c r="L260" s="85">
        <v>23.98</v>
      </c>
      <c r="M260" s="85">
        <f t="shared" ref="M260:M263" si="240">L260*G260</f>
        <v>263.78000000000003</v>
      </c>
      <c r="N260" s="85">
        <v>0</v>
      </c>
      <c r="O260" s="85">
        <f t="shared" ref="O260:O263" si="241">N260*G260</f>
        <v>0</v>
      </c>
      <c r="P260" s="85">
        <f t="shared" ref="P260:P263" si="242">IF(D260="","",(K260+M260+O260))</f>
        <v>490.18640000000005</v>
      </c>
      <c r="R260" s="50"/>
      <c r="S260" s="50"/>
    </row>
    <row r="261" spans="1:19" ht="13.5" customHeight="1" x14ac:dyDescent="0.2">
      <c r="A261" s="125">
        <f>IF(D261=0,"",1+MAX(A$12:A260))</f>
        <v>226</v>
      </c>
      <c r="B261" s="138"/>
      <c r="C261" s="129" t="s">
        <v>85</v>
      </c>
      <c r="D261" s="27">
        <f>ROUNDUP(D260*24/500,0)</f>
        <v>1</v>
      </c>
      <c r="E261" s="27" t="s">
        <v>86</v>
      </c>
      <c r="F261" s="83">
        <v>0</v>
      </c>
      <c r="G261" s="84">
        <f t="shared" si="232"/>
        <v>1</v>
      </c>
      <c r="H261" s="84">
        <v>5</v>
      </c>
      <c r="I261" s="85">
        <v>42.88</v>
      </c>
      <c r="J261" s="84">
        <f t="shared" si="238"/>
        <v>5</v>
      </c>
      <c r="K261" s="85">
        <f t="shared" si="239"/>
        <v>214.4</v>
      </c>
      <c r="L261" s="85">
        <v>16.75</v>
      </c>
      <c r="M261" s="85">
        <f t="shared" si="240"/>
        <v>16.75</v>
      </c>
      <c r="N261" s="85">
        <v>0</v>
      </c>
      <c r="O261" s="85">
        <f t="shared" si="241"/>
        <v>0</v>
      </c>
      <c r="P261" s="85">
        <f t="shared" si="242"/>
        <v>231.15</v>
      </c>
      <c r="R261" s="50"/>
      <c r="S261" s="50"/>
    </row>
    <row r="262" spans="1:19" ht="13.5" customHeight="1" x14ac:dyDescent="0.2">
      <c r="A262" s="125">
        <f>IF(D262=0,"",1+MAX(A$12:A261))</f>
        <v>227</v>
      </c>
      <c r="B262" s="138"/>
      <c r="C262" s="129" t="s">
        <v>87</v>
      </c>
      <c r="D262" s="27">
        <f>ROUNDUP(D259*0.053,0)</f>
        <v>18</v>
      </c>
      <c r="E262" s="27" t="s">
        <v>88</v>
      </c>
      <c r="F262" s="83">
        <v>0.1</v>
      </c>
      <c r="G262" s="84">
        <f t="shared" si="232"/>
        <v>19.8</v>
      </c>
      <c r="H262" s="84">
        <v>0.22</v>
      </c>
      <c r="I262" s="85">
        <v>42.88</v>
      </c>
      <c r="J262" s="84">
        <f t="shared" si="238"/>
        <v>4.3559999999999999</v>
      </c>
      <c r="K262" s="85">
        <f t="shared" si="239"/>
        <v>186.78528</v>
      </c>
      <c r="L262" s="85">
        <v>0.5</v>
      </c>
      <c r="M262" s="85">
        <f t="shared" si="240"/>
        <v>9.9</v>
      </c>
      <c r="N262" s="85">
        <v>0</v>
      </c>
      <c r="O262" s="85">
        <f t="shared" si="241"/>
        <v>0</v>
      </c>
      <c r="P262" s="85">
        <f t="shared" si="242"/>
        <v>196.68528000000001</v>
      </c>
      <c r="R262" s="50"/>
      <c r="S262" s="50"/>
    </row>
    <row r="263" spans="1:19" ht="13.5" customHeight="1" x14ac:dyDescent="0.2">
      <c r="A263" s="125">
        <f>IF(D263=0,"",1+MAX(A$12:A262))</f>
        <v>228</v>
      </c>
      <c r="B263" s="138"/>
      <c r="C263" s="129" t="s">
        <v>89</v>
      </c>
      <c r="D263" s="27">
        <f>ROUNDUP(D259*1.33,0)</f>
        <v>449</v>
      </c>
      <c r="E263" s="27" t="s">
        <v>55</v>
      </c>
      <c r="F263" s="83">
        <v>0</v>
      </c>
      <c r="G263" s="84">
        <f t="shared" si="232"/>
        <v>449</v>
      </c>
      <c r="H263" s="84">
        <v>2E-3</v>
      </c>
      <c r="I263" s="85">
        <v>42.88</v>
      </c>
      <c r="J263" s="84">
        <f t="shared" si="238"/>
        <v>0.89800000000000002</v>
      </c>
      <c r="K263" s="85">
        <f t="shared" si="239"/>
        <v>38.506240000000005</v>
      </c>
      <c r="L263" s="85">
        <v>0.06</v>
      </c>
      <c r="M263" s="85">
        <f t="shared" si="240"/>
        <v>26.939999999999998</v>
      </c>
      <c r="N263" s="85">
        <v>0</v>
      </c>
      <c r="O263" s="85">
        <f t="shared" si="241"/>
        <v>0</v>
      </c>
      <c r="P263" s="85">
        <f t="shared" si="242"/>
        <v>65.446240000000003</v>
      </c>
      <c r="R263" s="50"/>
      <c r="S263" s="50"/>
    </row>
    <row r="264" spans="1:19" ht="13.5" customHeight="1" x14ac:dyDescent="0.2">
      <c r="A264" s="125">
        <f>IF(D264=0,"",1+MAX(A$12:A263))</f>
        <v>229</v>
      </c>
      <c r="B264" s="138"/>
      <c r="C264" s="52" t="s">
        <v>127</v>
      </c>
      <c r="D264" s="27">
        <v>797.46</v>
      </c>
      <c r="E264" s="27" t="s">
        <v>52</v>
      </c>
      <c r="F264" s="83">
        <v>0.1</v>
      </c>
      <c r="G264" s="84">
        <f t="shared" si="232"/>
        <v>877.20600000000002</v>
      </c>
      <c r="H264" s="84"/>
      <c r="I264" s="85"/>
      <c r="J264" s="84"/>
      <c r="K264" s="85"/>
      <c r="L264" s="85"/>
      <c r="M264" s="85"/>
      <c r="N264" s="85"/>
      <c r="O264" s="85"/>
      <c r="P264" s="85"/>
      <c r="R264" s="50"/>
      <c r="S264" s="50"/>
    </row>
    <row r="265" spans="1:19" ht="13.5" customHeight="1" x14ac:dyDescent="0.2">
      <c r="A265" s="125">
        <f>IF(D265=0,"",1+MAX(A$12:A264))</f>
        <v>230</v>
      </c>
      <c r="B265" s="138"/>
      <c r="C265" s="129" t="s">
        <v>83</v>
      </c>
      <c r="D265" s="27">
        <f>ROUNDUP(D264/32,0)</f>
        <v>25</v>
      </c>
      <c r="E265" s="27" t="s">
        <v>84</v>
      </c>
      <c r="F265" s="83">
        <v>0</v>
      </c>
      <c r="G265" s="84">
        <f t="shared" si="232"/>
        <v>25</v>
      </c>
      <c r="H265" s="84">
        <v>0.48</v>
      </c>
      <c r="I265" s="85">
        <v>42.88</v>
      </c>
      <c r="J265" s="84">
        <f t="shared" ref="J265:J268" si="243">H265*G265</f>
        <v>12</v>
      </c>
      <c r="K265" s="85">
        <f t="shared" ref="K265:K268" si="244">I265*J265</f>
        <v>514.56000000000006</v>
      </c>
      <c r="L265" s="85">
        <v>17.86</v>
      </c>
      <c r="M265" s="85">
        <f t="shared" ref="M265:M268" si="245">L265*G265</f>
        <v>446.5</v>
      </c>
      <c r="N265" s="85">
        <v>0</v>
      </c>
      <c r="O265" s="85">
        <f t="shared" ref="O265:O268" si="246">N265*G265</f>
        <v>0</v>
      </c>
      <c r="P265" s="85">
        <f t="shared" ref="P265:P268" si="247">IF(D265="","",(K265+M265+O265))</f>
        <v>961.06000000000006</v>
      </c>
      <c r="R265" s="50"/>
      <c r="S265" s="50"/>
    </row>
    <row r="266" spans="1:19" ht="13.5" customHeight="1" x14ac:dyDescent="0.2">
      <c r="A266" s="125">
        <f>IF(D266=0,"",1+MAX(A$12:A265))</f>
        <v>231</v>
      </c>
      <c r="B266" s="138"/>
      <c r="C266" s="129" t="s">
        <v>85</v>
      </c>
      <c r="D266" s="27">
        <f>ROUNDUP(D265*24/500,0)</f>
        <v>2</v>
      </c>
      <c r="E266" s="27" t="s">
        <v>86</v>
      </c>
      <c r="F266" s="83">
        <v>0</v>
      </c>
      <c r="G266" s="84">
        <f t="shared" si="232"/>
        <v>2</v>
      </c>
      <c r="H266" s="84">
        <v>5</v>
      </c>
      <c r="I266" s="85">
        <v>42.88</v>
      </c>
      <c r="J266" s="84">
        <f t="shared" si="243"/>
        <v>10</v>
      </c>
      <c r="K266" s="85">
        <f t="shared" si="244"/>
        <v>428.8</v>
      </c>
      <c r="L266" s="85">
        <v>16.75</v>
      </c>
      <c r="M266" s="85">
        <f t="shared" si="245"/>
        <v>33.5</v>
      </c>
      <c r="N266" s="85">
        <v>0</v>
      </c>
      <c r="O266" s="85">
        <f t="shared" si="246"/>
        <v>0</v>
      </c>
      <c r="P266" s="85">
        <f t="shared" si="247"/>
        <v>462.3</v>
      </c>
      <c r="R266" s="50"/>
      <c r="S266" s="50"/>
    </row>
    <row r="267" spans="1:19" ht="13.5" customHeight="1" x14ac:dyDescent="0.2">
      <c r="A267" s="125">
        <f>IF(D267=0,"",1+MAX(A$12:A266))</f>
        <v>232</v>
      </c>
      <c r="B267" s="138"/>
      <c r="C267" s="129" t="s">
        <v>87</v>
      </c>
      <c r="D267" s="27">
        <f>ROUNDUP(D264*0.053,0)</f>
        <v>43</v>
      </c>
      <c r="E267" s="27" t="s">
        <v>88</v>
      </c>
      <c r="F267" s="83">
        <v>0.1</v>
      </c>
      <c r="G267" s="84">
        <f t="shared" si="232"/>
        <v>47.3</v>
      </c>
      <c r="H267" s="84">
        <v>0.22</v>
      </c>
      <c r="I267" s="85">
        <v>42.88</v>
      </c>
      <c r="J267" s="84">
        <f t="shared" si="243"/>
        <v>10.405999999999999</v>
      </c>
      <c r="K267" s="85">
        <f t="shared" si="244"/>
        <v>446.20927999999998</v>
      </c>
      <c r="L267" s="85">
        <v>0.5</v>
      </c>
      <c r="M267" s="85">
        <f t="shared" si="245"/>
        <v>23.65</v>
      </c>
      <c r="N267" s="85">
        <v>0</v>
      </c>
      <c r="O267" s="85">
        <f t="shared" si="246"/>
        <v>0</v>
      </c>
      <c r="P267" s="85">
        <f t="shared" si="247"/>
        <v>469.85927999999996</v>
      </c>
      <c r="R267" s="50"/>
      <c r="S267" s="50"/>
    </row>
    <row r="268" spans="1:19" ht="13.5" customHeight="1" x14ac:dyDescent="0.2">
      <c r="A268" s="125">
        <f>IF(D268=0,"",1+MAX(A$12:A267))</f>
        <v>233</v>
      </c>
      <c r="B268" s="138"/>
      <c r="C268" s="129" t="s">
        <v>89</v>
      </c>
      <c r="D268" s="27">
        <f>ROUNDUP(D264*1.33,0)</f>
        <v>1061</v>
      </c>
      <c r="E268" s="27" t="s">
        <v>55</v>
      </c>
      <c r="F268" s="83">
        <v>0</v>
      </c>
      <c r="G268" s="84">
        <f t="shared" si="232"/>
        <v>1061</v>
      </c>
      <c r="H268" s="84">
        <v>2E-3</v>
      </c>
      <c r="I268" s="85">
        <v>42.88</v>
      </c>
      <c r="J268" s="84">
        <f t="shared" si="243"/>
        <v>2.1219999999999999</v>
      </c>
      <c r="K268" s="85">
        <f t="shared" si="244"/>
        <v>90.99136</v>
      </c>
      <c r="L268" s="85">
        <v>0.06</v>
      </c>
      <c r="M268" s="85">
        <f t="shared" si="245"/>
        <v>63.66</v>
      </c>
      <c r="N268" s="85">
        <v>0</v>
      </c>
      <c r="O268" s="85">
        <f t="shared" si="246"/>
        <v>0</v>
      </c>
      <c r="P268" s="85">
        <f t="shared" si="247"/>
        <v>154.65136000000001</v>
      </c>
      <c r="R268" s="50"/>
      <c r="S268" s="50"/>
    </row>
    <row r="269" spans="1:19" ht="13.5" customHeight="1" x14ac:dyDescent="0.2">
      <c r="A269" s="125">
        <f>IF(D269=0,"",1+MAX(A$12:A268))</f>
        <v>234</v>
      </c>
      <c r="B269" s="138"/>
      <c r="C269" s="52" t="s">
        <v>128</v>
      </c>
      <c r="D269" s="27">
        <v>230</v>
      </c>
      <c r="E269" s="27" t="s">
        <v>52</v>
      </c>
      <c r="F269" s="83">
        <v>0.1</v>
      </c>
      <c r="G269" s="84">
        <f t="shared" si="232"/>
        <v>253</v>
      </c>
      <c r="H269" s="84"/>
      <c r="I269" s="85"/>
      <c r="J269" s="84"/>
      <c r="K269" s="85"/>
      <c r="L269" s="85"/>
      <c r="M269" s="85"/>
      <c r="N269" s="85"/>
      <c r="O269" s="85"/>
      <c r="P269" s="85"/>
      <c r="R269" s="50"/>
      <c r="S269" s="50"/>
    </row>
    <row r="270" spans="1:19" ht="13.5" customHeight="1" x14ac:dyDescent="0.2">
      <c r="A270" s="125">
        <f>IF(D270=0,"",1+MAX(A$12:A269))</f>
        <v>235</v>
      </c>
      <c r="B270" s="138"/>
      <c r="C270" s="129" t="s">
        <v>83</v>
      </c>
      <c r="D270" s="27">
        <f>ROUNDUP(D269/32,0)</f>
        <v>8</v>
      </c>
      <c r="E270" s="27" t="s">
        <v>84</v>
      </c>
      <c r="F270" s="83">
        <v>0</v>
      </c>
      <c r="G270" s="84">
        <f t="shared" si="232"/>
        <v>8</v>
      </c>
      <c r="H270" s="84">
        <v>0.48</v>
      </c>
      <c r="I270" s="85">
        <v>42.88</v>
      </c>
      <c r="J270" s="84">
        <f t="shared" ref="J270:J273" si="248">H270*G270</f>
        <v>3.84</v>
      </c>
      <c r="K270" s="85">
        <f t="shared" ref="K270:K273" si="249">I270*J270</f>
        <v>164.6592</v>
      </c>
      <c r="L270" s="85">
        <v>17.86</v>
      </c>
      <c r="M270" s="85">
        <f t="shared" ref="M270:M273" si="250">L270*G270</f>
        <v>142.88</v>
      </c>
      <c r="N270" s="85">
        <v>0</v>
      </c>
      <c r="O270" s="85">
        <f t="shared" ref="O270:O273" si="251">N270*G270</f>
        <v>0</v>
      </c>
      <c r="P270" s="85">
        <f t="shared" ref="P270:P273" si="252">IF(D270="","",(K270+M270+O270))</f>
        <v>307.53919999999999</v>
      </c>
      <c r="R270" s="50"/>
      <c r="S270" s="50"/>
    </row>
    <row r="271" spans="1:19" ht="13.5" customHeight="1" x14ac:dyDescent="0.2">
      <c r="A271" s="125">
        <f>IF(D271=0,"",1+MAX(A$12:A270))</f>
        <v>236</v>
      </c>
      <c r="B271" s="138"/>
      <c r="C271" s="129" t="s">
        <v>85</v>
      </c>
      <c r="D271" s="27">
        <f>ROUNDUP(D270*24/500,0)</f>
        <v>1</v>
      </c>
      <c r="E271" s="27" t="s">
        <v>86</v>
      </c>
      <c r="F271" s="83">
        <v>0</v>
      </c>
      <c r="G271" s="84">
        <f t="shared" si="232"/>
        <v>1</v>
      </c>
      <c r="H271" s="84">
        <v>5</v>
      </c>
      <c r="I271" s="85">
        <v>42.88</v>
      </c>
      <c r="J271" s="84">
        <f t="shared" si="248"/>
        <v>5</v>
      </c>
      <c r="K271" s="85">
        <f t="shared" si="249"/>
        <v>214.4</v>
      </c>
      <c r="L271" s="85">
        <v>16.75</v>
      </c>
      <c r="M271" s="85">
        <f t="shared" si="250"/>
        <v>16.75</v>
      </c>
      <c r="N271" s="85">
        <v>0</v>
      </c>
      <c r="O271" s="85">
        <f t="shared" si="251"/>
        <v>0</v>
      </c>
      <c r="P271" s="85">
        <f t="shared" si="252"/>
        <v>231.15</v>
      </c>
      <c r="R271" s="50"/>
      <c r="S271" s="50"/>
    </row>
    <row r="272" spans="1:19" ht="13.5" customHeight="1" x14ac:dyDescent="0.2">
      <c r="A272" s="125">
        <f>IF(D272=0,"",1+MAX(A$12:A271))</f>
        <v>237</v>
      </c>
      <c r="B272" s="138"/>
      <c r="C272" s="129" t="s">
        <v>87</v>
      </c>
      <c r="D272" s="27">
        <f>ROUNDUP(D269*0.053,0)</f>
        <v>13</v>
      </c>
      <c r="E272" s="27" t="s">
        <v>88</v>
      </c>
      <c r="F272" s="83">
        <v>0.1</v>
      </c>
      <c r="G272" s="84">
        <f t="shared" si="232"/>
        <v>14.3</v>
      </c>
      <c r="H272" s="84">
        <v>0.22</v>
      </c>
      <c r="I272" s="85">
        <v>42.88</v>
      </c>
      <c r="J272" s="84">
        <f t="shared" si="248"/>
        <v>3.1460000000000004</v>
      </c>
      <c r="K272" s="85">
        <f t="shared" si="249"/>
        <v>134.90048000000002</v>
      </c>
      <c r="L272" s="85">
        <v>0.5</v>
      </c>
      <c r="M272" s="85">
        <f t="shared" si="250"/>
        <v>7.15</v>
      </c>
      <c r="N272" s="85">
        <v>0</v>
      </c>
      <c r="O272" s="85">
        <f t="shared" si="251"/>
        <v>0</v>
      </c>
      <c r="P272" s="85">
        <f t="shared" si="252"/>
        <v>142.05048000000002</v>
      </c>
      <c r="R272" s="50"/>
      <c r="S272" s="50"/>
    </row>
    <row r="273" spans="1:19" ht="13.5" customHeight="1" x14ac:dyDescent="0.2">
      <c r="A273" s="125">
        <f>IF(D273=0,"",1+MAX(A$12:A272))</f>
        <v>238</v>
      </c>
      <c r="B273" s="138"/>
      <c r="C273" s="129" t="s">
        <v>89</v>
      </c>
      <c r="D273" s="27">
        <f>ROUNDUP(D269*1.33,0)</f>
        <v>306</v>
      </c>
      <c r="E273" s="27" t="s">
        <v>55</v>
      </c>
      <c r="F273" s="83">
        <v>0</v>
      </c>
      <c r="G273" s="84">
        <f t="shared" si="232"/>
        <v>306</v>
      </c>
      <c r="H273" s="84">
        <v>2E-3</v>
      </c>
      <c r="I273" s="85">
        <v>42.88</v>
      </c>
      <c r="J273" s="84">
        <f t="shared" si="248"/>
        <v>0.61199999999999999</v>
      </c>
      <c r="K273" s="85">
        <f t="shared" si="249"/>
        <v>26.242560000000001</v>
      </c>
      <c r="L273" s="85">
        <v>0.06</v>
      </c>
      <c r="M273" s="85">
        <f t="shared" si="250"/>
        <v>18.36</v>
      </c>
      <c r="N273" s="85">
        <v>0</v>
      </c>
      <c r="O273" s="85">
        <f t="shared" si="251"/>
        <v>0</v>
      </c>
      <c r="P273" s="85">
        <f t="shared" si="252"/>
        <v>44.602559999999997</v>
      </c>
      <c r="R273" s="50"/>
      <c r="S273" s="50"/>
    </row>
    <row r="274" spans="1:19" ht="13.5" customHeight="1" x14ac:dyDescent="0.2">
      <c r="A274" s="125">
        <f>IF(D274=0,"",1+MAX(A$12:A273))</f>
        <v>239</v>
      </c>
      <c r="B274" s="138"/>
      <c r="C274" s="52" t="s">
        <v>129</v>
      </c>
      <c r="D274" s="27">
        <f>53.68*0.5</f>
        <v>26.84</v>
      </c>
      <c r="E274" s="27" t="s">
        <v>52</v>
      </c>
      <c r="F274" s="83">
        <v>0.1</v>
      </c>
      <c r="G274" s="84">
        <f t="shared" si="232"/>
        <v>29.524000000000001</v>
      </c>
      <c r="H274" s="84"/>
      <c r="I274" s="85"/>
      <c r="J274" s="84"/>
      <c r="K274" s="85"/>
      <c r="L274" s="85"/>
      <c r="M274" s="85"/>
      <c r="N274" s="85"/>
      <c r="O274" s="85"/>
      <c r="P274" s="85"/>
      <c r="R274" s="50"/>
      <c r="S274" s="50"/>
    </row>
    <row r="275" spans="1:19" ht="13.5" customHeight="1" x14ac:dyDescent="0.2">
      <c r="A275" s="125">
        <f>IF(D275=0,"",1+MAX(A$12:A274))</f>
        <v>240</v>
      </c>
      <c r="B275" s="138"/>
      <c r="C275" s="129" t="s">
        <v>83</v>
      </c>
      <c r="D275" s="27">
        <f>ROUNDUP(D274/32,0)</f>
        <v>1</v>
      </c>
      <c r="E275" s="27" t="s">
        <v>84</v>
      </c>
      <c r="F275" s="83">
        <v>0</v>
      </c>
      <c r="G275" s="84">
        <f t="shared" si="232"/>
        <v>1</v>
      </c>
      <c r="H275" s="84">
        <v>0.48</v>
      </c>
      <c r="I275" s="85">
        <v>42.88</v>
      </c>
      <c r="J275" s="84">
        <f t="shared" ref="J275:J278" si="253">H275*G275</f>
        <v>0.48</v>
      </c>
      <c r="K275" s="85">
        <f t="shared" ref="K275:K278" si="254">I275*J275</f>
        <v>20.5824</v>
      </c>
      <c r="L275" s="85">
        <v>17.86</v>
      </c>
      <c r="M275" s="85">
        <f t="shared" ref="M275:M278" si="255">L275*G275</f>
        <v>17.86</v>
      </c>
      <c r="N275" s="85">
        <v>0</v>
      </c>
      <c r="O275" s="85">
        <f t="shared" ref="O275:O278" si="256">N275*G275</f>
        <v>0</v>
      </c>
      <c r="P275" s="85">
        <f t="shared" ref="P275:P278" si="257">IF(D275="","",(K275+M275+O275))</f>
        <v>38.442399999999999</v>
      </c>
      <c r="R275" s="50"/>
      <c r="S275" s="50"/>
    </row>
    <row r="276" spans="1:19" ht="13.5" customHeight="1" x14ac:dyDescent="0.2">
      <c r="A276" s="125">
        <f>IF(D276=0,"",1+MAX(A$12:A275))</f>
        <v>241</v>
      </c>
      <c r="B276" s="138"/>
      <c r="C276" s="129" t="s">
        <v>85</v>
      </c>
      <c r="D276" s="27">
        <f>ROUNDUP(D275*24/500,0)</f>
        <v>1</v>
      </c>
      <c r="E276" s="27" t="s">
        <v>86</v>
      </c>
      <c r="F276" s="83">
        <v>0</v>
      </c>
      <c r="G276" s="84">
        <f t="shared" si="232"/>
        <v>1</v>
      </c>
      <c r="H276" s="84">
        <v>5</v>
      </c>
      <c r="I276" s="85">
        <v>42.88</v>
      </c>
      <c r="J276" s="84">
        <f t="shared" si="253"/>
        <v>5</v>
      </c>
      <c r="K276" s="85">
        <f t="shared" si="254"/>
        <v>214.4</v>
      </c>
      <c r="L276" s="85">
        <v>16.75</v>
      </c>
      <c r="M276" s="85">
        <f t="shared" si="255"/>
        <v>16.75</v>
      </c>
      <c r="N276" s="85">
        <v>0</v>
      </c>
      <c r="O276" s="85">
        <f t="shared" si="256"/>
        <v>0</v>
      </c>
      <c r="P276" s="85">
        <f t="shared" si="257"/>
        <v>231.15</v>
      </c>
      <c r="R276" s="50"/>
      <c r="S276" s="50"/>
    </row>
    <row r="277" spans="1:19" ht="13.5" customHeight="1" x14ac:dyDescent="0.2">
      <c r="A277" s="125">
        <f>IF(D277=0,"",1+MAX(A$12:A276))</f>
        <v>242</v>
      </c>
      <c r="B277" s="138"/>
      <c r="C277" s="129" t="s">
        <v>87</v>
      </c>
      <c r="D277" s="27">
        <f>ROUNDUP(D274*0.053,0)</f>
        <v>2</v>
      </c>
      <c r="E277" s="27" t="s">
        <v>88</v>
      </c>
      <c r="F277" s="83">
        <v>0.1</v>
      </c>
      <c r="G277" s="84">
        <f t="shared" si="232"/>
        <v>2.2000000000000002</v>
      </c>
      <c r="H277" s="84">
        <v>0.22</v>
      </c>
      <c r="I277" s="85">
        <v>42.88</v>
      </c>
      <c r="J277" s="84">
        <f t="shared" si="253"/>
        <v>0.48400000000000004</v>
      </c>
      <c r="K277" s="85">
        <f t="shared" si="254"/>
        <v>20.753920000000004</v>
      </c>
      <c r="L277" s="85">
        <v>0.5</v>
      </c>
      <c r="M277" s="85">
        <f t="shared" si="255"/>
        <v>1.1000000000000001</v>
      </c>
      <c r="N277" s="85">
        <v>0</v>
      </c>
      <c r="O277" s="85">
        <f t="shared" si="256"/>
        <v>0</v>
      </c>
      <c r="P277" s="85">
        <f t="shared" si="257"/>
        <v>21.853920000000006</v>
      </c>
      <c r="R277" s="50"/>
      <c r="S277" s="50"/>
    </row>
    <row r="278" spans="1:19" ht="13.5" customHeight="1" x14ac:dyDescent="0.2">
      <c r="A278" s="125">
        <f>IF(D278=0,"",1+MAX(A$12:A277))</f>
        <v>243</v>
      </c>
      <c r="B278" s="138"/>
      <c r="C278" s="129" t="s">
        <v>89</v>
      </c>
      <c r="D278" s="27">
        <f>ROUNDUP(D274*1.33,0)</f>
        <v>36</v>
      </c>
      <c r="E278" s="27" t="s">
        <v>55</v>
      </c>
      <c r="F278" s="83">
        <v>0</v>
      </c>
      <c r="G278" s="84">
        <f t="shared" si="232"/>
        <v>36</v>
      </c>
      <c r="H278" s="84">
        <v>2E-3</v>
      </c>
      <c r="I278" s="85">
        <v>42.88</v>
      </c>
      <c r="J278" s="84">
        <f t="shared" si="253"/>
        <v>7.2000000000000008E-2</v>
      </c>
      <c r="K278" s="85">
        <f t="shared" si="254"/>
        <v>3.0873600000000003</v>
      </c>
      <c r="L278" s="85">
        <v>0.06</v>
      </c>
      <c r="M278" s="85">
        <f t="shared" si="255"/>
        <v>2.16</v>
      </c>
      <c r="N278" s="85">
        <v>0</v>
      </c>
      <c r="O278" s="85">
        <f t="shared" si="256"/>
        <v>0</v>
      </c>
      <c r="P278" s="85">
        <f t="shared" si="257"/>
        <v>5.2473600000000005</v>
      </c>
      <c r="R278" s="50"/>
      <c r="S278" s="50"/>
    </row>
    <row r="279" spans="1:19" ht="13.5" customHeight="1" x14ac:dyDescent="0.2">
      <c r="A279" s="125">
        <f>IF(D279=0,"",1+MAX(A$12:A278))</f>
        <v>244</v>
      </c>
      <c r="B279" s="138"/>
      <c r="C279" s="52" t="s">
        <v>130</v>
      </c>
      <c r="D279" s="27">
        <f>123.85*8</f>
        <v>990.8</v>
      </c>
      <c r="E279" s="27" t="s">
        <v>52</v>
      </c>
      <c r="F279" s="83">
        <v>0.1</v>
      </c>
      <c r="G279" s="84">
        <f t="shared" si="232"/>
        <v>1089.8799999999999</v>
      </c>
      <c r="H279" s="84"/>
      <c r="I279" s="85"/>
      <c r="J279" s="84"/>
      <c r="K279" s="85"/>
      <c r="L279" s="85"/>
      <c r="M279" s="85"/>
      <c r="N279" s="85"/>
      <c r="O279" s="85"/>
      <c r="P279" s="85"/>
      <c r="R279" s="50"/>
      <c r="S279" s="50"/>
    </row>
    <row r="280" spans="1:19" ht="13.5" customHeight="1" x14ac:dyDescent="0.2">
      <c r="A280" s="125">
        <f>IF(D280=0,"",1+MAX(A$12:A279))</f>
        <v>245</v>
      </c>
      <c r="B280" s="138"/>
      <c r="C280" s="129" t="s">
        <v>83</v>
      </c>
      <c r="D280" s="27">
        <f>ROUNDUP(D279/32,0)</f>
        <v>31</v>
      </c>
      <c r="E280" s="27" t="s">
        <v>84</v>
      </c>
      <c r="F280" s="83">
        <v>0</v>
      </c>
      <c r="G280" s="84">
        <f t="shared" si="232"/>
        <v>31</v>
      </c>
      <c r="H280" s="84">
        <v>0.48</v>
      </c>
      <c r="I280" s="85">
        <v>42.88</v>
      </c>
      <c r="J280" s="84">
        <f t="shared" ref="J280:J283" si="258">H280*G280</f>
        <v>14.879999999999999</v>
      </c>
      <c r="K280" s="85">
        <f t="shared" ref="K280:K283" si="259">I280*J280</f>
        <v>638.05439999999999</v>
      </c>
      <c r="L280" s="85">
        <v>17.86</v>
      </c>
      <c r="M280" s="85">
        <f t="shared" ref="M280:M283" si="260">L280*G280</f>
        <v>553.66</v>
      </c>
      <c r="N280" s="85">
        <v>0</v>
      </c>
      <c r="O280" s="85">
        <f t="shared" ref="O280:O283" si="261">N280*G280</f>
        <v>0</v>
      </c>
      <c r="P280" s="85">
        <f t="shared" ref="P280:P283" si="262">IF(D280="","",(K280+M280+O280))</f>
        <v>1191.7143999999998</v>
      </c>
      <c r="R280" s="50"/>
      <c r="S280" s="50"/>
    </row>
    <row r="281" spans="1:19" ht="13.5" customHeight="1" x14ac:dyDescent="0.2">
      <c r="A281" s="125">
        <f>IF(D281=0,"",1+MAX(A$12:A280))</f>
        <v>246</v>
      </c>
      <c r="B281" s="138"/>
      <c r="C281" s="129" t="s">
        <v>85</v>
      </c>
      <c r="D281" s="27">
        <f>ROUNDUP(D280*24/500,0)</f>
        <v>2</v>
      </c>
      <c r="E281" s="27" t="s">
        <v>86</v>
      </c>
      <c r="F281" s="83">
        <v>0</v>
      </c>
      <c r="G281" s="84">
        <f t="shared" si="232"/>
        <v>2</v>
      </c>
      <c r="H281" s="84">
        <v>5</v>
      </c>
      <c r="I281" s="85">
        <v>42.88</v>
      </c>
      <c r="J281" s="84">
        <f t="shared" si="258"/>
        <v>10</v>
      </c>
      <c r="K281" s="85">
        <f t="shared" si="259"/>
        <v>428.8</v>
      </c>
      <c r="L281" s="85">
        <v>16.75</v>
      </c>
      <c r="M281" s="85">
        <f t="shared" si="260"/>
        <v>33.5</v>
      </c>
      <c r="N281" s="85">
        <v>0</v>
      </c>
      <c r="O281" s="85">
        <f t="shared" si="261"/>
        <v>0</v>
      </c>
      <c r="P281" s="85">
        <f t="shared" si="262"/>
        <v>462.3</v>
      </c>
      <c r="R281" s="50"/>
      <c r="S281" s="50"/>
    </row>
    <row r="282" spans="1:19" ht="13.5" customHeight="1" x14ac:dyDescent="0.2">
      <c r="A282" s="125">
        <f>IF(D282=0,"",1+MAX(A$12:A281))</f>
        <v>247</v>
      </c>
      <c r="B282" s="138"/>
      <c r="C282" s="129" t="s">
        <v>87</v>
      </c>
      <c r="D282" s="27">
        <f>ROUNDUP(D279*0.053,0)</f>
        <v>53</v>
      </c>
      <c r="E282" s="27" t="s">
        <v>88</v>
      </c>
      <c r="F282" s="83">
        <v>0.1</v>
      </c>
      <c r="G282" s="84">
        <f t="shared" si="232"/>
        <v>58.3</v>
      </c>
      <c r="H282" s="84">
        <v>0.22</v>
      </c>
      <c r="I282" s="85">
        <v>42.88</v>
      </c>
      <c r="J282" s="84">
        <f t="shared" si="258"/>
        <v>12.825999999999999</v>
      </c>
      <c r="K282" s="85">
        <f t="shared" si="259"/>
        <v>549.97888</v>
      </c>
      <c r="L282" s="85">
        <v>0.5</v>
      </c>
      <c r="M282" s="85">
        <f t="shared" si="260"/>
        <v>29.15</v>
      </c>
      <c r="N282" s="85">
        <v>0</v>
      </c>
      <c r="O282" s="85">
        <f t="shared" si="261"/>
        <v>0</v>
      </c>
      <c r="P282" s="85">
        <f t="shared" si="262"/>
        <v>579.12887999999998</v>
      </c>
      <c r="R282" s="50"/>
      <c r="S282" s="50"/>
    </row>
    <row r="283" spans="1:19" ht="13.5" customHeight="1" x14ac:dyDescent="0.2">
      <c r="A283" s="125">
        <f>IF(D283=0,"",1+MAX(A$12:A282))</f>
        <v>248</v>
      </c>
      <c r="B283" s="138"/>
      <c r="C283" s="129" t="s">
        <v>89</v>
      </c>
      <c r="D283" s="27">
        <f>ROUNDUP(D279*1.33,0)</f>
        <v>1318</v>
      </c>
      <c r="E283" s="27" t="s">
        <v>55</v>
      </c>
      <c r="F283" s="83">
        <v>0</v>
      </c>
      <c r="G283" s="84">
        <f t="shared" si="232"/>
        <v>1318</v>
      </c>
      <c r="H283" s="84">
        <v>2E-3</v>
      </c>
      <c r="I283" s="85">
        <v>42.88</v>
      </c>
      <c r="J283" s="84">
        <f t="shared" si="258"/>
        <v>2.6360000000000001</v>
      </c>
      <c r="K283" s="85">
        <f t="shared" si="259"/>
        <v>113.03168000000001</v>
      </c>
      <c r="L283" s="85">
        <v>0.06</v>
      </c>
      <c r="M283" s="85">
        <f t="shared" si="260"/>
        <v>79.08</v>
      </c>
      <c r="N283" s="85">
        <v>0</v>
      </c>
      <c r="O283" s="85">
        <f t="shared" si="261"/>
        <v>0</v>
      </c>
      <c r="P283" s="85">
        <f t="shared" si="262"/>
        <v>192.11168000000001</v>
      </c>
      <c r="R283" s="50"/>
      <c r="S283" s="50"/>
    </row>
    <row r="284" spans="1:19" ht="13.5" customHeight="1" x14ac:dyDescent="0.2">
      <c r="A284" s="125">
        <f>IF(D284=0,"",1+MAX(A$12:A283))</f>
        <v>249</v>
      </c>
      <c r="B284" s="138"/>
      <c r="C284" s="52" t="s">
        <v>131</v>
      </c>
      <c r="D284" s="27">
        <f>36*9.5</f>
        <v>342</v>
      </c>
      <c r="E284" s="27" t="s">
        <v>52</v>
      </c>
      <c r="F284" s="83">
        <v>0.1</v>
      </c>
      <c r="G284" s="84">
        <f t="shared" si="232"/>
        <v>376.2</v>
      </c>
      <c r="H284" s="84"/>
      <c r="I284" s="85"/>
      <c r="J284" s="84"/>
      <c r="K284" s="85"/>
      <c r="L284" s="85"/>
      <c r="M284" s="85"/>
      <c r="N284" s="85"/>
      <c r="O284" s="85"/>
      <c r="P284" s="85"/>
      <c r="R284" s="50"/>
      <c r="S284" s="50"/>
    </row>
    <row r="285" spans="1:19" ht="13.5" customHeight="1" x14ac:dyDescent="0.2">
      <c r="A285" s="125">
        <f>IF(D285=0,"",1+MAX(A$12:A284))</f>
        <v>250</v>
      </c>
      <c r="B285" s="138"/>
      <c r="C285" s="129" t="s">
        <v>83</v>
      </c>
      <c r="D285" s="27">
        <f>ROUNDUP(D284/32,0)</f>
        <v>11</v>
      </c>
      <c r="E285" s="27" t="s">
        <v>84</v>
      </c>
      <c r="F285" s="83">
        <v>0</v>
      </c>
      <c r="G285" s="84">
        <f t="shared" si="232"/>
        <v>11</v>
      </c>
      <c r="H285" s="84">
        <v>0.48</v>
      </c>
      <c r="I285" s="85">
        <v>42.88</v>
      </c>
      <c r="J285" s="84">
        <f t="shared" ref="J285:J288" si="263">H285*G285</f>
        <v>5.2799999999999994</v>
      </c>
      <c r="K285" s="85">
        <f t="shared" ref="K285:K288" si="264">I285*J285</f>
        <v>226.40639999999999</v>
      </c>
      <c r="L285" s="85">
        <v>17.86</v>
      </c>
      <c r="M285" s="85">
        <f t="shared" ref="M285:M288" si="265">L285*G285</f>
        <v>196.45999999999998</v>
      </c>
      <c r="N285" s="85">
        <v>0</v>
      </c>
      <c r="O285" s="85">
        <f t="shared" ref="O285:O288" si="266">N285*G285</f>
        <v>0</v>
      </c>
      <c r="P285" s="85">
        <f t="shared" ref="P285:P288" si="267">IF(D285="","",(K285+M285+O285))</f>
        <v>422.8664</v>
      </c>
      <c r="R285" s="50"/>
      <c r="S285" s="50"/>
    </row>
    <row r="286" spans="1:19" ht="13.5" customHeight="1" x14ac:dyDescent="0.2">
      <c r="A286" s="125">
        <f>IF(D286=0,"",1+MAX(A$12:A285))</f>
        <v>251</v>
      </c>
      <c r="B286" s="138"/>
      <c r="C286" s="129" t="s">
        <v>85</v>
      </c>
      <c r="D286" s="27">
        <f>ROUNDUP(D285*24/500,0)</f>
        <v>1</v>
      </c>
      <c r="E286" s="27" t="s">
        <v>86</v>
      </c>
      <c r="F286" s="83">
        <v>0</v>
      </c>
      <c r="G286" s="84">
        <f t="shared" si="232"/>
        <v>1</v>
      </c>
      <c r="H286" s="84">
        <v>5</v>
      </c>
      <c r="I286" s="85">
        <v>42.88</v>
      </c>
      <c r="J286" s="84">
        <f t="shared" si="263"/>
        <v>5</v>
      </c>
      <c r="K286" s="85">
        <f t="shared" si="264"/>
        <v>214.4</v>
      </c>
      <c r="L286" s="85">
        <v>16.75</v>
      </c>
      <c r="M286" s="85">
        <f t="shared" si="265"/>
        <v>16.75</v>
      </c>
      <c r="N286" s="85">
        <v>0</v>
      </c>
      <c r="O286" s="85">
        <f t="shared" si="266"/>
        <v>0</v>
      </c>
      <c r="P286" s="85">
        <f t="shared" si="267"/>
        <v>231.15</v>
      </c>
      <c r="R286" s="50"/>
      <c r="S286" s="50"/>
    </row>
    <row r="287" spans="1:19" ht="13.5" customHeight="1" x14ac:dyDescent="0.2">
      <c r="A287" s="125">
        <f>IF(D287=0,"",1+MAX(A$12:A286))</f>
        <v>252</v>
      </c>
      <c r="B287" s="138"/>
      <c r="C287" s="129" t="s">
        <v>87</v>
      </c>
      <c r="D287" s="27">
        <f>ROUNDUP(D284*0.053,0)</f>
        <v>19</v>
      </c>
      <c r="E287" s="27" t="s">
        <v>88</v>
      </c>
      <c r="F287" s="83">
        <v>0.1</v>
      </c>
      <c r="G287" s="84">
        <f t="shared" si="232"/>
        <v>20.9</v>
      </c>
      <c r="H287" s="84">
        <v>0.22</v>
      </c>
      <c r="I287" s="85">
        <v>42.88</v>
      </c>
      <c r="J287" s="84">
        <f t="shared" si="263"/>
        <v>4.5979999999999999</v>
      </c>
      <c r="K287" s="85">
        <f t="shared" si="264"/>
        <v>197.16224</v>
      </c>
      <c r="L287" s="85">
        <v>0.5</v>
      </c>
      <c r="M287" s="85">
        <f t="shared" si="265"/>
        <v>10.45</v>
      </c>
      <c r="N287" s="85">
        <v>0</v>
      </c>
      <c r="O287" s="85">
        <f t="shared" si="266"/>
        <v>0</v>
      </c>
      <c r="P287" s="85">
        <f t="shared" si="267"/>
        <v>207.61223999999999</v>
      </c>
      <c r="R287" s="50"/>
      <c r="S287" s="50"/>
    </row>
    <row r="288" spans="1:19" ht="13.5" customHeight="1" x14ac:dyDescent="0.2">
      <c r="A288" s="125">
        <f>IF(D288=0,"",1+MAX(A$12:A287))</f>
        <v>253</v>
      </c>
      <c r="B288" s="142"/>
      <c r="C288" s="129" t="s">
        <v>89</v>
      </c>
      <c r="D288" s="27">
        <f>ROUNDUP(D284*1.33,0)</f>
        <v>455</v>
      </c>
      <c r="E288" s="27" t="s">
        <v>55</v>
      </c>
      <c r="F288" s="83">
        <v>0</v>
      </c>
      <c r="G288" s="84">
        <f t="shared" si="232"/>
        <v>455</v>
      </c>
      <c r="H288" s="84">
        <v>2E-3</v>
      </c>
      <c r="I288" s="85">
        <v>42.88</v>
      </c>
      <c r="J288" s="84">
        <f t="shared" si="263"/>
        <v>0.91</v>
      </c>
      <c r="K288" s="85">
        <f t="shared" si="264"/>
        <v>39.020800000000001</v>
      </c>
      <c r="L288" s="85">
        <v>0.06</v>
      </c>
      <c r="M288" s="85">
        <f t="shared" si="265"/>
        <v>27.3</v>
      </c>
      <c r="N288" s="85">
        <v>0</v>
      </c>
      <c r="O288" s="85">
        <f t="shared" si="266"/>
        <v>0</v>
      </c>
      <c r="P288" s="85">
        <f t="shared" si="267"/>
        <v>66.320800000000006</v>
      </c>
      <c r="R288" s="50"/>
      <c r="S288" s="50"/>
    </row>
    <row r="289" spans="1:19" ht="13.5" customHeight="1" x14ac:dyDescent="0.2">
      <c r="A289" s="125" t="str">
        <f>IF(D289=0,"",1+MAX(A$12:A288))</f>
        <v/>
      </c>
      <c r="B289" s="131"/>
      <c r="C289" s="76" t="s">
        <v>132</v>
      </c>
      <c r="D289" s="27"/>
      <c r="E289" s="27"/>
      <c r="F289" s="83"/>
      <c r="G289" s="84"/>
      <c r="H289" s="84"/>
      <c r="I289" s="85"/>
      <c r="J289" s="84"/>
      <c r="K289" s="85"/>
      <c r="L289" s="85"/>
      <c r="M289" s="85"/>
      <c r="N289" s="85"/>
      <c r="O289" s="85"/>
      <c r="P289" s="85"/>
      <c r="R289" s="50"/>
      <c r="S289" s="50"/>
    </row>
    <row r="290" spans="1:19" ht="13.5" customHeight="1" x14ac:dyDescent="0.2">
      <c r="A290" s="125" t="str">
        <f>IF(D290=0,"",1+MAX(A$12:A289))</f>
        <v/>
      </c>
      <c r="B290" s="137"/>
      <c r="C290" s="130" t="s">
        <v>133</v>
      </c>
      <c r="D290" s="27"/>
      <c r="E290" s="27"/>
      <c r="F290" s="83"/>
      <c r="G290" s="84"/>
      <c r="H290" s="84"/>
      <c r="I290" s="85"/>
      <c r="J290" s="84"/>
      <c r="K290" s="85"/>
      <c r="L290" s="85"/>
      <c r="M290" s="85"/>
      <c r="N290" s="85"/>
      <c r="O290" s="85"/>
      <c r="P290" s="85"/>
      <c r="R290" s="50"/>
      <c r="S290" s="50"/>
    </row>
    <row r="291" spans="1:19" ht="57" x14ac:dyDescent="0.2">
      <c r="A291" s="125">
        <f>IF(D291=0,"",1+MAX(A$12:A290))</f>
        <v>254</v>
      </c>
      <c r="B291" s="138"/>
      <c r="C291" s="52" t="s">
        <v>134</v>
      </c>
      <c r="D291" s="27">
        <v>3818</v>
      </c>
      <c r="E291" s="27" t="s">
        <v>52</v>
      </c>
      <c r="F291" s="83">
        <v>0.1</v>
      </c>
      <c r="G291" s="84">
        <f t="shared" ref="G291:G292" si="268">(F291*D291)+D291</f>
        <v>4199.8</v>
      </c>
      <c r="H291" s="84">
        <v>5.6000000000000001E-2</v>
      </c>
      <c r="I291" s="85">
        <v>56.94</v>
      </c>
      <c r="J291" s="84">
        <f t="shared" ref="J291:J292" si="269">H291*G291</f>
        <v>235.18880000000001</v>
      </c>
      <c r="K291" s="85">
        <f t="shared" ref="K291:K292" si="270">I291*J291</f>
        <v>13391.650272000001</v>
      </c>
      <c r="L291" s="85">
        <v>4.2481249999999999</v>
      </c>
      <c r="M291" s="85">
        <f t="shared" ref="M291:M292" si="271">L291*G291</f>
        <v>17841.275375000001</v>
      </c>
      <c r="N291" s="85">
        <v>0</v>
      </c>
      <c r="O291" s="85">
        <f t="shared" ref="O291:O292" si="272">N291*G291</f>
        <v>0</v>
      </c>
      <c r="P291" s="85">
        <f t="shared" ref="P291:P292" si="273">IF(D291="","",(K291+M291+O291))</f>
        <v>31232.925647000004</v>
      </c>
      <c r="R291" s="50"/>
      <c r="S291" s="50"/>
    </row>
    <row r="292" spans="1:19" ht="57" x14ac:dyDescent="0.2">
      <c r="A292" s="125">
        <f>IF(D292=0,"",1+MAX(A$12:A291))</f>
        <v>255</v>
      </c>
      <c r="B292" s="138"/>
      <c r="C292" s="52" t="s">
        <v>135</v>
      </c>
      <c r="D292" s="27">
        <v>130.155</v>
      </c>
      <c r="E292" s="27" t="s">
        <v>52</v>
      </c>
      <c r="F292" s="83">
        <v>0.1</v>
      </c>
      <c r="G292" s="84">
        <f t="shared" si="268"/>
        <v>143.1705</v>
      </c>
      <c r="H292" s="84">
        <v>5.6000000000000001E-2</v>
      </c>
      <c r="I292" s="85">
        <v>56.94</v>
      </c>
      <c r="J292" s="84">
        <f t="shared" si="269"/>
        <v>8.0175479999999997</v>
      </c>
      <c r="K292" s="85">
        <f t="shared" si="270"/>
        <v>456.51918311999998</v>
      </c>
      <c r="L292" s="85">
        <v>4.2481249999999999</v>
      </c>
      <c r="M292" s="85">
        <f t="shared" si="271"/>
        <v>608.20618031250001</v>
      </c>
      <c r="N292" s="85">
        <v>0</v>
      </c>
      <c r="O292" s="85">
        <f t="shared" si="272"/>
        <v>0</v>
      </c>
      <c r="P292" s="85">
        <f t="shared" si="273"/>
        <v>1064.7253634325</v>
      </c>
      <c r="R292" s="50"/>
      <c r="S292" s="50"/>
    </row>
    <row r="293" spans="1:19" ht="13.5" customHeight="1" x14ac:dyDescent="0.2">
      <c r="A293" s="125" t="str">
        <f>IF(D293=0,"",1+MAX(A$12:A292))</f>
        <v/>
      </c>
      <c r="B293" s="138"/>
      <c r="C293" s="130" t="s">
        <v>136</v>
      </c>
      <c r="D293" s="27"/>
      <c r="E293" s="27"/>
      <c r="F293" s="83"/>
      <c r="G293" s="84"/>
      <c r="H293" s="84"/>
      <c r="I293" s="85"/>
      <c r="J293" s="84"/>
      <c r="K293" s="85"/>
      <c r="L293" s="85"/>
      <c r="M293" s="85"/>
      <c r="N293" s="85"/>
      <c r="O293" s="85"/>
      <c r="P293" s="85"/>
      <c r="R293" s="50"/>
      <c r="S293" s="50"/>
    </row>
    <row r="294" spans="1:19" ht="57" x14ac:dyDescent="0.2">
      <c r="A294" s="125">
        <f>IF(D294=0,"",1+MAX(A$12:A293))</f>
        <v>256</v>
      </c>
      <c r="B294" s="138"/>
      <c r="C294" s="52" t="s">
        <v>137</v>
      </c>
      <c r="D294" s="27">
        <v>336.5</v>
      </c>
      <c r="E294" s="27" t="s">
        <v>52</v>
      </c>
      <c r="F294" s="83">
        <v>0.1</v>
      </c>
      <c r="G294" s="84">
        <f t="shared" ref="G294:G295" si="274">(F294*D294)+D294</f>
        <v>370.15</v>
      </c>
      <c r="H294" s="84">
        <v>4.4999999999999998E-2</v>
      </c>
      <c r="I294" s="85">
        <v>56.94</v>
      </c>
      <c r="J294" s="84">
        <f t="shared" ref="J294:J295" si="275">H294*G294</f>
        <v>16.656749999999999</v>
      </c>
      <c r="K294" s="85">
        <f t="shared" ref="K294:K295" si="276">I294*J294</f>
        <v>948.43534499999987</v>
      </c>
      <c r="L294" s="85">
        <v>5.99</v>
      </c>
      <c r="M294" s="85">
        <f t="shared" ref="M294:M295" si="277">L294*G294</f>
        <v>2217.1985</v>
      </c>
      <c r="N294" s="85">
        <v>0</v>
      </c>
      <c r="O294" s="85">
        <f t="shared" ref="O294:O295" si="278">N294*G294</f>
        <v>0</v>
      </c>
      <c r="P294" s="85">
        <f t="shared" ref="P294:P295" si="279">IF(D294="","",(K294+M294+O294))</f>
        <v>3165.6338449999998</v>
      </c>
      <c r="R294" s="50"/>
      <c r="S294" s="50"/>
    </row>
    <row r="295" spans="1:19" ht="57" x14ac:dyDescent="0.2">
      <c r="A295" s="125">
        <f>IF(D295=0,"",1+MAX(A$12:A294))</f>
        <v>257</v>
      </c>
      <c r="B295" s="138"/>
      <c r="C295" s="52" t="s">
        <v>138</v>
      </c>
      <c r="D295" s="27">
        <v>379.76</v>
      </c>
      <c r="E295" s="27" t="s">
        <v>52</v>
      </c>
      <c r="F295" s="83">
        <v>0.1</v>
      </c>
      <c r="G295" s="84">
        <f t="shared" si="274"/>
        <v>417.73599999999999</v>
      </c>
      <c r="H295" s="84">
        <v>4.4999999999999998E-2</v>
      </c>
      <c r="I295" s="85">
        <v>56.94</v>
      </c>
      <c r="J295" s="84">
        <f t="shared" si="275"/>
        <v>18.798119999999997</v>
      </c>
      <c r="K295" s="85">
        <f t="shared" si="276"/>
        <v>1070.3649527999999</v>
      </c>
      <c r="L295" s="85">
        <v>6.32</v>
      </c>
      <c r="M295" s="85">
        <f t="shared" si="277"/>
        <v>2640.0915199999999</v>
      </c>
      <c r="N295" s="85">
        <v>0</v>
      </c>
      <c r="O295" s="85">
        <f t="shared" si="278"/>
        <v>0</v>
      </c>
      <c r="P295" s="85">
        <f t="shared" si="279"/>
        <v>3710.4564727999996</v>
      </c>
      <c r="R295" s="50"/>
      <c r="S295" s="50"/>
    </row>
    <row r="296" spans="1:19" ht="13.5" customHeight="1" x14ac:dyDescent="0.2">
      <c r="A296" s="125" t="str">
        <f>IF(D296=0,"",1+MAX(A$12:A295))</f>
        <v/>
      </c>
      <c r="B296" s="138"/>
      <c r="C296" s="130" t="s">
        <v>139</v>
      </c>
      <c r="D296" s="27"/>
      <c r="E296" s="27"/>
      <c r="F296" s="83"/>
      <c r="G296" s="84"/>
      <c r="H296" s="84"/>
      <c r="I296" s="85"/>
      <c r="J296" s="84"/>
      <c r="K296" s="85"/>
      <c r="L296" s="85"/>
      <c r="M296" s="85"/>
      <c r="N296" s="85"/>
      <c r="O296" s="85"/>
      <c r="P296" s="85"/>
      <c r="R296" s="50"/>
      <c r="S296" s="50"/>
    </row>
    <row r="297" spans="1:19" ht="85.5" x14ac:dyDescent="0.2">
      <c r="A297" s="125">
        <f>IF(D297=0,"",1+MAX(A$12:A296))</f>
        <v>258</v>
      </c>
      <c r="B297" s="138"/>
      <c r="C297" s="52" t="s">
        <v>140</v>
      </c>
      <c r="D297" s="27">
        <v>671.4</v>
      </c>
      <c r="E297" s="27" t="s">
        <v>52</v>
      </c>
      <c r="F297" s="83">
        <v>0.1</v>
      </c>
      <c r="G297" s="84">
        <f t="shared" ref="G297" si="280">(F297*D297)+D297</f>
        <v>738.54</v>
      </c>
      <c r="H297" s="84">
        <v>0.15</v>
      </c>
      <c r="I297" s="85">
        <v>56.94</v>
      </c>
      <c r="J297" s="84">
        <f t="shared" ref="J297" si="281">H297*G297</f>
        <v>110.78099999999999</v>
      </c>
      <c r="K297" s="85">
        <f t="shared" ref="K297" si="282">I297*J297</f>
        <v>6307.8701399999991</v>
      </c>
      <c r="L297" s="85">
        <v>11.86</v>
      </c>
      <c r="M297" s="85">
        <f t="shared" ref="M297" si="283">L297*G297</f>
        <v>8759.0843999999997</v>
      </c>
      <c r="N297" s="85">
        <v>0</v>
      </c>
      <c r="O297" s="85">
        <f t="shared" ref="O297" si="284">N297*G297</f>
        <v>0</v>
      </c>
      <c r="P297" s="85">
        <f t="shared" ref="P297" si="285">IF(D297="","",(K297+M297+O297))</f>
        <v>15066.954539999999</v>
      </c>
      <c r="R297" s="50"/>
      <c r="S297" s="50"/>
    </row>
    <row r="298" spans="1:19" ht="13.5" customHeight="1" x14ac:dyDescent="0.2">
      <c r="A298" s="125" t="str">
        <f>IF(D298=0,"",1+MAX(A$12:A297))</f>
        <v/>
      </c>
      <c r="B298" s="138"/>
      <c r="C298" s="130" t="s">
        <v>141</v>
      </c>
      <c r="D298" s="27"/>
      <c r="E298" s="27"/>
      <c r="F298" s="83"/>
      <c r="G298" s="84"/>
      <c r="H298" s="84"/>
      <c r="I298" s="85"/>
      <c r="J298" s="84"/>
      <c r="K298" s="85"/>
      <c r="L298" s="85"/>
      <c r="M298" s="85"/>
      <c r="N298" s="85"/>
      <c r="O298" s="85"/>
      <c r="P298" s="85"/>
      <c r="R298" s="50"/>
      <c r="S298" s="50"/>
    </row>
    <row r="299" spans="1:19" ht="71.25" x14ac:dyDescent="0.2">
      <c r="A299" s="125">
        <f>IF(D299=0,"",1+MAX(A$12:A298))</f>
        <v>259</v>
      </c>
      <c r="B299" s="138"/>
      <c r="C299" s="52" t="s">
        <v>142</v>
      </c>
      <c r="D299" s="27">
        <v>182.44</v>
      </c>
      <c r="E299" s="27" t="s">
        <v>52</v>
      </c>
      <c r="F299" s="83">
        <v>0.1</v>
      </c>
      <c r="G299" s="84">
        <f t="shared" ref="G299:G304" si="286">(F299*D299)+D299</f>
        <v>200.684</v>
      </c>
      <c r="H299" s="84">
        <v>0.12</v>
      </c>
      <c r="I299" s="85">
        <v>42.88</v>
      </c>
      <c r="J299" s="84">
        <f t="shared" ref="J299:J304" si="287">H299*G299</f>
        <v>24.082079999999998</v>
      </c>
      <c r="K299" s="85">
        <f t="shared" ref="K299:K304" si="288">I299*J299</f>
        <v>1032.6395903999999</v>
      </c>
      <c r="L299" s="85">
        <v>7.49</v>
      </c>
      <c r="M299" s="85">
        <f t="shared" ref="M299:M304" si="289">L299*G299</f>
        <v>1503.1231600000001</v>
      </c>
      <c r="N299" s="85">
        <v>0</v>
      </c>
      <c r="O299" s="85">
        <f t="shared" ref="O299:O304" si="290">N299*G299</f>
        <v>0</v>
      </c>
      <c r="P299" s="85">
        <f t="shared" ref="P299:P304" si="291">IF(D299="","",(K299+M299+O299))</f>
        <v>2535.7627504000002</v>
      </c>
      <c r="R299" s="50"/>
      <c r="S299" s="50"/>
    </row>
    <row r="300" spans="1:19" ht="71.25" x14ac:dyDescent="0.2">
      <c r="A300" s="125">
        <f>IF(D300=0,"",1+MAX(A$12:A299))</f>
        <v>260</v>
      </c>
      <c r="B300" s="138"/>
      <c r="C300" s="52" t="s">
        <v>143</v>
      </c>
      <c r="D300" s="27">
        <v>38.844999999999999</v>
      </c>
      <c r="E300" s="27" t="s">
        <v>52</v>
      </c>
      <c r="F300" s="83">
        <v>0.1</v>
      </c>
      <c r="G300" s="84">
        <f t="shared" si="286"/>
        <v>42.729500000000002</v>
      </c>
      <c r="H300" s="84">
        <v>0.12</v>
      </c>
      <c r="I300" s="85">
        <v>42.88</v>
      </c>
      <c r="J300" s="84">
        <f t="shared" si="287"/>
        <v>5.1275399999999998</v>
      </c>
      <c r="K300" s="85">
        <f t="shared" si="288"/>
        <v>219.8689152</v>
      </c>
      <c r="L300" s="85">
        <v>8.94</v>
      </c>
      <c r="M300" s="85">
        <f t="shared" si="289"/>
        <v>382.00173000000001</v>
      </c>
      <c r="N300" s="85">
        <v>0</v>
      </c>
      <c r="O300" s="85">
        <f t="shared" si="290"/>
        <v>0</v>
      </c>
      <c r="P300" s="85">
        <f t="shared" si="291"/>
        <v>601.87064520000001</v>
      </c>
      <c r="R300" s="50"/>
      <c r="S300" s="50"/>
    </row>
    <row r="301" spans="1:19" ht="71.25" x14ac:dyDescent="0.2">
      <c r="A301" s="125">
        <f>IF(D301=0,"",1+MAX(A$12:A300))</f>
        <v>261</v>
      </c>
      <c r="B301" s="138"/>
      <c r="C301" s="52" t="s">
        <v>144</v>
      </c>
      <c r="D301" s="27">
        <v>323.46499999999997</v>
      </c>
      <c r="E301" s="27" t="s">
        <v>52</v>
      </c>
      <c r="F301" s="83">
        <v>0.1</v>
      </c>
      <c r="G301" s="84">
        <f t="shared" si="286"/>
        <v>355.81149999999997</v>
      </c>
      <c r="H301" s="84">
        <v>0.12</v>
      </c>
      <c r="I301" s="85">
        <v>42.88</v>
      </c>
      <c r="J301" s="84">
        <f t="shared" si="287"/>
        <v>42.697379999999995</v>
      </c>
      <c r="K301" s="85">
        <f t="shared" si="288"/>
        <v>1830.8636543999999</v>
      </c>
      <c r="L301" s="85">
        <v>8.94</v>
      </c>
      <c r="M301" s="85">
        <f t="shared" si="289"/>
        <v>3180.9548099999997</v>
      </c>
      <c r="N301" s="85">
        <v>0</v>
      </c>
      <c r="O301" s="85">
        <f t="shared" si="290"/>
        <v>0</v>
      </c>
      <c r="P301" s="85">
        <f t="shared" si="291"/>
        <v>5011.8184643999994</v>
      </c>
      <c r="R301" s="50"/>
      <c r="S301" s="50"/>
    </row>
    <row r="302" spans="1:19" ht="71.25" x14ac:dyDescent="0.2">
      <c r="A302" s="125">
        <f>IF(D302=0,"",1+MAX(A$12:A301))</f>
        <v>262</v>
      </c>
      <c r="B302" s="138"/>
      <c r="C302" s="52" t="s">
        <v>145</v>
      </c>
      <c r="D302" s="27">
        <v>40.14</v>
      </c>
      <c r="E302" s="27" t="s">
        <v>52</v>
      </c>
      <c r="F302" s="83">
        <v>0.1</v>
      </c>
      <c r="G302" s="84">
        <f t="shared" si="286"/>
        <v>44.154000000000003</v>
      </c>
      <c r="H302" s="84">
        <v>0.12</v>
      </c>
      <c r="I302" s="85">
        <v>42.88</v>
      </c>
      <c r="J302" s="84">
        <f t="shared" si="287"/>
        <v>5.2984800000000005</v>
      </c>
      <c r="K302" s="85">
        <f t="shared" si="288"/>
        <v>227.19882240000004</v>
      </c>
      <c r="L302" s="85">
        <v>8.94</v>
      </c>
      <c r="M302" s="85">
        <f t="shared" si="289"/>
        <v>394.73676</v>
      </c>
      <c r="N302" s="85">
        <v>0</v>
      </c>
      <c r="O302" s="85">
        <f t="shared" si="290"/>
        <v>0</v>
      </c>
      <c r="P302" s="85">
        <f t="shared" si="291"/>
        <v>621.93558240000004</v>
      </c>
      <c r="R302" s="50"/>
      <c r="S302" s="50"/>
    </row>
    <row r="303" spans="1:19" ht="71.25" x14ac:dyDescent="0.2">
      <c r="A303" s="125">
        <f>IF(D303=0,"",1+MAX(A$12:A302))</f>
        <v>263</v>
      </c>
      <c r="B303" s="138"/>
      <c r="C303" s="52" t="s">
        <v>146</v>
      </c>
      <c r="D303" s="27">
        <v>263.02999999999997</v>
      </c>
      <c r="E303" s="27" t="s">
        <v>52</v>
      </c>
      <c r="F303" s="83">
        <v>0.1</v>
      </c>
      <c r="G303" s="84">
        <f t="shared" si="286"/>
        <v>289.33299999999997</v>
      </c>
      <c r="H303" s="84">
        <v>0.12</v>
      </c>
      <c r="I303" s="85">
        <v>42.88</v>
      </c>
      <c r="J303" s="84">
        <f t="shared" si="287"/>
        <v>34.719959999999993</v>
      </c>
      <c r="K303" s="85">
        <f t="shared" si="288"/>
        <v>1488.7918847999997</v>
      </c>
      <c r="L303" s="85">
        <v>8.94</v>
      </c>
      <c r="M303" s="85">
        <f t="shared" si="289"/>
        <v>2586.6370199999997</v>
      </c>
      <c r="N303" s="85">
        <v>0</v>
      </c>
      <c r="O303" s="85">
        <f t="shared" si="290"/>
        <v>0</v>
      </c>
      <c r="P303" s="85">
        <f t="shared" si="291"/>
        <v>4075.4289047999991</v>
      </c>
      <c r="R303" s="50"/>
      <c r="S303" s="50"/>
    </row>
    <row r="304" spans="1:19" ht="71.25" x14ac:dyDescent="0.2">
      <c r="A304" s="125">
        <f>IF(D304=0,"",1+MAX(A$12:A303))</f>
        <v>264</v>
      </c>
      <c r="B304" s="138"/>
      <c r="C304" s="52" t="s">
        <v>147</v>
      </c>
      <c r="D304" s="27">
        <v>204.58</v>
      </c>
      <c r="E304" s="27" t="s">
        <v>52</v>
      </c>
      <c r="F304" s="83">
        <v>0.1</v>
      </c>
      <c r="G304" s="84">
        <f t="shared" si="286"/>
        <v>225.03800000000001</v>
      </c>
      <c r="H304" s="84">
        <v>0.12</v>
      </c>
      <c r="I304" s="85">
        <v>42.88</v>
      </c>
      <c r="J304" s="84">
        <f t="shared" si="287"/>
        <v>27.004560000000001</v>
      </c>
      <c r="K304" s="85">
        <f t="shared" si="288"/>
        <v>1157.9555328000001</v>
      </c>
      <c r="L304" s="85">
        <v>8.94</v>
      </c>
      <c r="M304" s="85">
        <f t="shared" si="289"/>
        <v>2011.8397199999999</v>
      </c>
      <c r="N304" s="85">
        <v>0</v>
      </c>
      <c r="O304" s="85">
        <f t="shared" si="290"/>
        <v>0</v>
      </c>
      <c r="P304" s="85">
        <f t="shared" si="291"/>
        <v>3169.7952528000001</v>
      </c>
      <c r="R304" s="50"/>
      <c r="S304" s="50"/>
    </row>
    <row r="305" spans="1:19" ht="13.5" customHeight="1" x14ac:dyDescent="0.2">
      <c r="A305" s="125" t="str">
        <f>IF(D305=0,"",1+MAX(A$12:A304))</f>
        <v/>
      </c>
      <c r="B305" s="131"/>
      <c r="C305" s="76" t="s">
        <v>148</v>
      </c>
      <c r="D305" s="27"/>
      <c r="E305" s="27"/>
      <c r="F305" s="83"/>
      <c r="G305" s="84"/>
      <c r="H305" s="84"/>
      <c r="I305" s="85"/>
      <c r="J305" s="84"/>
      <c r="K305" s="85"/>
      <c r="L305" s="85"/>
      <c r="M305" s="85"/>
      <c r="N305" s="85"/>
      <c r="O305" s="85"/>
      <c r="P305" s="85"/>
      <c r="R305" s="50"/>
      <c r="S305" s="50"/>
    </row>
    <row r="306" spans="1:19" ht="13.5" customHeight="1" x14ac:dyDescent="0.2">
      <c r="A306" s="125" t="str">
        <f>IF(D306=0,"",1+MAX(A$12:A305))</f>
        <v/>
      </c>
      <c r="B306" s="137"/>
      <c r="C306" s="130" t="s">
        <v>149</v>
      </c>
      <c r="D306" s="27"/>
      <c r="E306" s="27"/>
      <c r="F306" s="83"/>
      <c r="G306" s="84"/>
      <c r="H306" s="84"/>
      <c r="I306" s="85"/>
      <c r="J306" s="84"/>
      <c r="K306" s="85"/>
      <c r="L306" s="85"/>
      <c r="M306" s="85"/>
      <c r="N306" s="85"/>
      <c r="O306" s="85"/>
      <c r="P306" s="85"/>
      <c r="R306" s="50"/>
      <c r="S306" s="50"/>
    </row>
    <row r="307" spans="1:19" ht="57" x14ac:dyDescent="0.2">
      <c r="A307" s="125">
        <f>IF(D307=0,"",1+MAX(A$12:A306))</f>
        <v>265</v>
      </c>
      <c r="B307" s="138"/>
      <c r="C307" s="52" t="s">
        <v>150</v>
      </c>
      <c r="D307" s="27">
        <v>1152.3</v>
      </c>
      <c r="E307" s="27" t="s">
        <v>52</v>
      </c>
      <c r="F307" s="83">
        <v>0.1</v>
      </c>
      <c r="G307" s="84">
        <f t="shared" ref="G307:G311" si="292">(F307*D307)+D307</f>
        <v>1267.53</v>
      </c>
      <c r="H307" s="84">
        <v>2.1999999999999999E-2</v>
      </c>
      <c r="I307" s="85">
        <v>38.9</v>
      </c>
      <c r="J307" s="84">
        <f t="shared" ref="J307:J311" si="293">H307*G307</f>
        <v>27.885659999999998</v>
      </c>
      <c r="K307" s="85">
        <f t="shared" ref="K307:K311" si="294">I307*J307</f>
        <v>1084.752174</v>
      </c>
      <c r="L307" s="85">
        <v>0.45</v>
      </c>
      <c r="M307" s="85">
        <f t="shared" ref="M307:M311" si="295">L307*G307</f>
        <v>570.38850000000002</v>
      </c>
      <c r="N307" s="85">
        <v>0</v>
      </c>
      <c r="O307" s="85">
        <f t="shared" ref="O307:O311" si="296">N307*G307</f>
        <v>0</v>
      </c>
      <c r="P307" s="85">
        <f t="shared" ref="P307:P311" si="297">IF(D307="","",(K307+M307+O307))</f>
        <v>1655.140674</v>
      </c>
      <c r="R307" s="50"/>
      <c r="S307" s="50"/>
    </row>
    <row r="308" spans="1:19" ht="57" x14ac:dyDescent="0.2">
      <c r="A308" s="125">
        <f>IF(D308=0,"",1+MAX(A$12:A307))</f>
        <v>266</v>
      </c>
      <c r="B308" s="138"/>
      <c r="C308" s="52" t="s">
        <v>151</v>
      </c>
      <c r="D308" s="27">
        <v>1359.96</v>
      </c>
      <c r="E308" s="27" t="s">
        <v>52</v>
      </c>
      <c r="F308" s="83">
        <v>0.1</v>
      </c>
      <c r="G308" s="84">
        <f t="shared" si="292"/>
        <v>1495.9560000000001</v>
      </c>
      <c r="H308" s="84">
        <v>2.1999999999999999E-2</v>
      </c>
      <c r="I308" s="85">
        <v>38.9</v>
      </c>
      <c r="J308" s="84">
        <f t="shared" si="293"/>
        <v>32.911031999999999</v>
      </c>
      <c r="K308" s="85">
        <f t="shared" si="294"/>
        <v>1280.2391447999998</v>
      </c>
      <c r="L308" s="85">
        <v>0.45</v>
      </c>
      <c r="M308" s="85">
        <f t="shared" si="295"/>
        <v>673.18020000000013</v>
      </c>
      <c r="N308" s="85">
        <v>0</v>
      </c>
      <c r="O308" s="85">
        <f t="shared" si="296"/>
        <v>0</v>
      </c>
      <c r="P308" s="85">
        <f t="shared" si="297"/>
        <v>1953.4193448000001</v>
      </c>
      <c r="R308" s="50"/>
      <c r="S308" s="50"/>
    </row>
    <row r="309" spans="1:19" ht="13.5" customHeight="1" x14ac:dyDescent="0.2">
      <c r="A309" s="125" t="str">
        <f>IF(D309=0,"",1+MAX(A$12:A308))</f>
        <v/>
      </c>
      <c r="B309" s="138"/>
      <c r="C309" s="130" t="s">
        <v>152</v>
      </c>
      <c r="D309" s="27"/>
      <c r="E309" s="27"/>
      <c r="F309" s="83"/>
      <c r="G309" s="84"/>
      <c r="H309" s="84"/>
      <c r="I309" s="85"/>
      <c r="J309" s="84"/>
      <c r="K309" s="85"/>
      <c r="L309" s="85"/>
      <c r="M309" s="85"/>
      <c r="N309" s="85"/>
      <c r="O309" s="85"/>
      <c r="P309" s="85"/>
      <c r="R309" s="50"/>
      <c r="S309" s="50"/>
    </row>
    <row r="310" spans="1:19" ht="57" x14ac:dyDescent="0.2">
      <c r="A310" s="125">
        <f>IF(D310=0,"",1+MAX(A$12:A309))</f>
        <v>267</v>
      </c>
      <c r="B310" s="138"/>
      <c r="C310" s="52" t="s">
        <v>153</v>
      </c>
      <c r="D310" s="27">
        <v>632.80999999999995</v>
      </c>
      <c r="E310" s="27" t="s">
        <v>52</v>
      </c>
      <c r="F310" s="83">
        <v>0.1</v>
      </c>
      <c r="G310" s="84">
        <f t="shared" si="292"/>
        <v>696.09099999999989</v>
      </c>
      <c r="H310" s="84">
        <v>2.8000000000000001E-2</v>
      </c>
      <c r="I310" s="85">
        <v>38.9</v>
      </c>
      <c r="J310" s="84">
        <f t="shared" si="293"/>
        <v>19.490547999999997</v>
      </c>
      <c r="K310" s="85">
        <f t="shared" si="294"/>
        <v>758.18231719999983</v>
      </c>
      <c r="L310" s="85">
        <v>0.45</v>
      </c>
      <c r="M310" s="85">
        <f t="shared" si="295"/>
        <v>313.24094999999994</v>
      </c>
      <c r="N310" s="85">
        <v>0</v>
      </c>
      <c r="O310" s="85">
        <f t="shared" si="296"/>
        <v>0</v>
      </c>
      <c r="P310" s="85">
        <f t="shared" si="297"/>
        <v>1071.4232671999998</v>
      </c>
      <c r="R310" s="50"/>
      <c r="S310" s="50"/>
    </row>
    <row r="311" spans="1:19" ht="57" x14ac:dyDescent="0.2">
      <c r="A311" s="125">
        <f>IF(D311=0,"",1+MAX(A$12:A310))</f>
        <v>268</v>
      </c>
      <c r="B311" s="138"/>
      <c r="C311" s="52" t="s">
        <v>154</v>
      </c>
      <c r="D311" s="27">
        <v>1998.1032</v>
      </c>
      <c r="E311" s="27" t="s">
        <v>52</v>
      </c>
      <c r="F311" s="83">
        <v>0.1</v>
      </c>
      <c r="G311" s="84">
        <f t="shared" si="292"/>
        <v>2197.9135200000001</v>
      </c>
      <c r="H311" s="84">
        <v>2.8000000000000001E-2</v>
      </c>
      <c r="I311" s="85">
        <v>38.9</v>
      </c>
      <c r="J311" s="84">
        <f t="shared" si="293"/>
        <v>61.541578560000005</v>
      </c>
      <c r="K311" s="85">
        <f t="shared" si="294"/>
        <v>2393.9674059839999</v>
      </c>
      <c r="L311" s="85">
        <v>0.45</v>
      </c>
      <c r="M311" s="85">
        <f t="shared" si="295"/>
        <v>989.06108400000005</v>
      </c>
      <c r="N311" s="85">
        <v>0</v>
      </c>
      <c r="O311" s="85">
        <f t="shared" si="296"/>
        <v>0</v>
      </c>
      <c r="P311" s="85">
        <f t="shared" si="297"/>
        <v>3383.0284899839999</v>
      </c>
      <c r="R311" s="50"/>
      <c r="S311" s="50"/>
    </row>
    <row r="312" spans="1:19" ht="13.5" customHeight="1" x14ac:dyDescent="0.2">
      <c r="A312" s="125" t="str">
        <f>IF(D312=0,"",1+MAX(A$12:A311))</f>
        <v/>
      </c>
      <c r="B312" s="138"/>
      <c r="C312" s="130" t="s">
        <v>155</v>
      </c>
      <c r="D312" s="27"/>
      <c r="E312" s="27"/>
      <c r="F312" s="83"/>
      <c r="G312" s="84"/>
      <c r="H312" s="84"/>
      <c r="I312" s="85"/>
      <c r="J312" s="84"/>
      <c r="K312" s="85"/>
      <c r="L312" s="85"/>
      <c r="M312" s="85"/>
      <c r="N312" s="85"/>
      <c r="O312" s="85"/>
      <c r="P312" s="85"/>
      <c r="R312" s="50"/>
      <c r="S312" s="50"/>
    </row>
    <row r="313" spans="1:19" ht="57" x14ac:dyDescent="0.2">
      <c r="A313" s="125">
        <f>IF(D313=0,"",1+MAX(A$12:A312))</f>
        <v>269</v>
      </c>
      <c r="B313" s="138"/>
      <c r="C313" s="52" t="s">
        <v>156</v>
      </c>
      <c r="D313" s="27">
        <v>4</v>
      </c>
      <c r="E313" s="27" t="s">
        <v>55</v>
      </c>
      <c r="F313" s="83">
        <v>0</v>
      </c>
      <c r="G313" s="84">
        <f t="shared" ref="G313:G315" si="298">(F313*D313)+D313</f>
        <v>4</v>
      </c>
      <c r="H313" s="84">
        <v>1.2150000000000001</v>
      </c>
      <c r="I313" s="85">
        <v>38.9</v>
      </c>
      <c r="J313" s="84">
        <f t="shared" ref="J313:J315" si="299">H313*G313</f>
        <v>4.8600000000000003</v>
      </c>
      <c r="K313" s="85">
        <f t="shared" ref="K313:K315" si="300">I313*J313</f>
        <v>189.054</v>
      </c>
      <c r="L313" s="85">
        <v>26.8</v>
      </c>
      <c r="M313" s="85">
        <f t="shared" ref="M313:M315" si="301">L313*G313</f>
        <v>107.2</v>
      </c>
      <c r="N313" s="85">
        <v>0</v>
      </c>
      <c r="O313" s="85">
        <f t="shared" ref="O313:O315" si="302">N313*G313</f>
        <v>0</v>
      </c>
      <c r="P313" s="85">
        <f t="shared" ref="P313:P315" si="303">IF(D313="","",(K313+M313+O313))</f>
        <v>296.25400000000002</v>
      </c>
      <c r="R313" s="50"/>
      <c r="S313" s="50"/>
    </row>
    <row r="314" spans="1:19" ht="42.75" x14ac:dyDescent="0.2">
      <c r="A314" s="125">
        <f>IF(D314=0,"",1+MAX(A$12:A313))</f>
        <v>270</v>
      </c>
      <c r="B314" s="138"/>
      <c r="C314" s="52" t="s">
        <v>157</v>
      </c>
      <c r="D314" s="27">
        <v>7</v>
      </c>
      <c r="E314" s="27" t="s">
        <v>55</v>
      </c>
      <c r="F314" s="83">
        <v>0</v>
      </c>
      <c r="G314" s="84">
        <f t="shared" si="298"/>
        <v>7</v>
      </c>
      <c r="H314" s="84">
        <v>1.2549999999999999</v>
      </c>
      <c r="I314" s="85">
        <v>38.9</v>
      </c>
      <c r="J314" s="84">
        <f t="shared" si="299"/>
        <v>8.7850000000000001</v>
      </c>
      <c r="K314" s="85">
        <f t="shared" si="300"/>
        <v>341.73649999999998</v>
      </c>
      <c r="L314" s="85">
        <v>28.75</v>
      </c>
      <c r="M314" s="85">
        <f t="shared" si="301"/>
        <v>201.25</v>
      </c>
      <c r="N314" s="85">
        <v>0</v>
      </c>
      <c r="O314" s="85">
        <f t="shared" si="302"/>
        <v>0</v>
      </c>
      <c r="P314" s="85">
        <f t="shared" si="303"/>
        <v>542.98649999999998</v>
      </c>
      <c r="R314" s="50"/>
      <c r="S314" s="50"/>
    </row>
    <row r="315" spans="1:19" x14ac:dyDescent="0.2">
      <c r="A315" s="125">
        <f>IF(D315=0,"",1+MAX(A$12:A314))</f>
        <v>271</v>
      </c>
      <c r="B315" s="138"/>
      <c r="C315" s="52" t="s">
        <v>158</v>
      </c>
      <c r="D315" s="27">
        <f>35*11</f>
        <v>385</v>
      </c>
      <c r="E315" s="27" t="s">
        <v>56</v>
      </c>
      <c r="F315" s="83">
        <v>0.1</v>
      </c>
      <c r="G315" s="84">
        <f t="shared" si="298"/>
        <v>423.5</v>
      </c>
      <c r="H315" s="84">
        <v>1.7999999999999999E-2</v>
      </c>
      <c r="I315" s="85">
        <v>38.9</v>
      </c>
      <c r="J315" s="84">
        <f t="shared" si="299"/>
        <v>7.6229999999999993</v>
      </c>
      <c r="K315" s="85">
        <f t="shared" si="300"/>
        <v>296.53469999999999</v>
      </c>
      <c r="L315" s="85">
        <v>0.8</v>
      </c>
      <c r="M315" s="85">
        <f t="shared" si="301"/>
        <v>338.8</v>
      </c>
      <c r="N315" s="85">
        <v>0</v>
      </c>
      <c r="O315" s="85">
        <f t="shared" si="302"/>
        <v>0</v>
      </c>
      <c r="P315" s="85">
        <f t="shared" si="303"/>
        <v>635.3347</v>
      </c>
      <c r="R315" s="50"/>
      <c r="S315" s="50"/>
    </row>
    <row r="316" spans="1:19" ht="13.5" customHeight="1" x14ac:dyDescent="0.2">
      <c r="A316" s="125" t="str">
        <f>IF(D316=0,"",1+MAX(A$12:A315))</f>
        <v/>
      </c>
      <c r="B316" s="138"/>
      <c r="C316" s="130" t="s">
        <v>159</v>
      </c>
      <c r="D316" s="27"/>
      <c r="E316" s="27"/>
      <c r="F316" s="83"/>
      <c r="G316" s="84"/>
      <c r="H316" s="84"/>
      <c r="I316" s="85"/>
      <c r="J316" s="84"/>
      <c r="K316" s="85"/>
      <c r="L316" s="85"/>
      <c r="M316" s="85"/>
      <c r="N316" s="85"/>
      <c r="O316" s="85"/>
      <c r="P316" s="85"/>
      <c r="R316" s="50"/>
      <c r="S316" s="50"/>
    </row>
    <row r="317" spans="1:19" ht="28.5" x14ac:dyDescent="0.2">
      <c r="A317" s="125">
        <f>IF(D317=0,"",1+MAX(A$12:A316))</f>
        <v>272</v>
      </c>
      <c r="B317" s="138"/>
      <c r="C317" s="52" t="s">
        <v>160</v>
      </c>
      <c r="D317" s="27">
        <v>52.12</v>
      </c>
      <c r="E317" s="27" t="s">
        <v>52</v>
      </c>
      <c r="F317" s="83">
        <v>0.1</v>
      </c>
      <c r="G317" s="84">
        <f t="shared" ref="G317:G318" si="304">(F317*D317)+D317</f>
        <v>57.331999999999994</v>
      </c>
      <c r="H317" s="84">
        <v>3.2000000000000001E-2</v>
      </c>
      <c r="I317" s="85">
        <v>38.9</v>
      </c>
      <c r="J317" s="84">
        <f t="shared" ref="J317:J318" si="305">H317*G317</f>
        <v>1.8346239999999998</v>
      </c>
      <c r="K317" s="85">
        <f t="shared" ref="K317:K318" si="306">I317*J317</f>
        <v>71.366873599999991</v>
      </c>
      <c r="L317" s="85">
        <v>0.55000000000000004</v>
      </c>
      <c r="M317" s="85">
        <f t="shared" ref="M317:M318" si="307">L317*G317</f>
        <v>31.532599999999999</v>
      </c>
      <c r="N317" s="85">
        <v>0</v>
      </c>
      <c r="O317" s="85">
        <f t="shared" ref="O317:O318" si="308">N317*G317</f>
        <v>0</v>
      </c>
      <c r="P317" s="85">
        <f t="shared" ref="P317:P318" si="309">IF(D317="","",(K317+M317+O317))</f>
        <v>102.89947359999999</v>
      </c>
      <c r="R317" s="50"/>
      <c r="S317" s="50"/>
    </row>
    <row r="318" spans="1:19" x14ac:dyDescent="0.2">
      <c r="A318" s="125">
        <f>IF(D318=0,"",1+MAX(A$12:A317))</f>
        <v>273</v>
      </c>
      <c r="B318" s="138"/>
      <c r="C318" s="52" t="s">
        <v>161</v>
      </c>
      <c r="D318" s="27">
        <v>52.12</v>
      </c>
      <c r="E318" s="27" t="s">
        <v>52</v>
      </c>
      <c r="F318" s="83">
        <v>0.1</v>
      </c>
      <c r="G318" s="84">
        <f t="shared" si="304"/>
        <v>57.331999999999994</v>
      </c>
      <c r="H318" s="84">
        <v>3.2000000000000001E-2</v>
      </c>
      <c r="I318" s="85">
        <v>38.9</v>
      </c>
      <c r="J318" s="84">
        <f t="shared" si="305"/>
        <v>1.8346239999999998</v>
      </c>
      <c r="K318" s="85">
        <f t="shared" si="306"/>
        <v>71.366873599999991</v>
      </c>
      <c r="L318" s="85">
        <v>0.55000000000000004</v>
      </c>
      <c r="M318" s="85">
        <f t="shared" si="307"/>
        <v>31.532599999999999</v>
      </c>
      <c r="N318" s="85">
        <v>0</v>
      </c>
      <c r="O318" s="85">
        <f t="shared" si="308"/>
        <v>0</v>
      </c>
      <c r="P318" s="85">
        <f t="shared" si="309"/>
        <v>102.89947359999999</v>
      </c>
      <c r="R318" s="50"/>
      <c r="S318" s="50"/>
    </row>
    <row r="319" spans="1:19" ht="13.5" customHeight="1" x14ac:dyDescent="0.2">
      <c r="A319" s="125"/>
      <c r="B319" s="138"/>
      <c r="C319" s="52"/>
      <c r="D319" s="27"/>
      <c r="E319" s="27"/>
      <c r="F319" s="83"/>
      <c r="G319" s="84"/>
      <c r="H319" s="84"/>
      <c r="I319" s="85"/>
      <c r="J319" s="84"/>
      <c r="K319" s="85"/>
      <c r="L319" s="85"/>
      <c r="M319" s="85"/>
      <c r="N319" s="85"/>
      <c r="O319" s="85"/>
      <c r="P319" s="85"/>
      <c r="R319" s="50"/>
      <c r="S319" s="50"/>
    </row>
    <row r="320" spans="1:19" ht="13.5" customHeight="1" x14ac:dyDescent="0.2">
      <c r="A320" s="125" t="str">
        <f>IF(D320=0,"",1+MAX(A$12:A319))</f>
        <v/>
      </c>
      <c r="B320" s="131"/>
      <c r="C320" s="76" t="s">
        <v>162</v>
      </c>
      <c r="D320" s="27"/>
      <c r="E320" s="27"/>
      <c r="F320" s="83"/>
      <c r="G320" s="84"/>
      <c r="H320" s="84"/>
      <c r="I320" s="85"/>
      <c r="J320" s="84"/>
      <c r="K320" s="85"/>
      <c r="L320" s="85"/>
      <c r="M320" s="85"/>
      <c r="N320" s="85"/>
      <c r="O320" s="85"/>
      <c r="P320" s="85"/>
      <c r="R320" s="50"/>
      <c r="S320" s="50"/>
    </row>
    <row r="321" spans="1:19" ht="28.5" x14ac:dyDescent="0.2">
      <c r="A321" s="125">
        <f>IF(D321=0,"",1+MAX(A$12:A320))</f>
        <v>274</v>
      </c>
      <c r="B321" s="124"/>
      <c r="C321" s="52" t="s">
        <v>163</v>
      </c>
      <c r="D321" s="27">
        <v>902.41</v>
      </c>
      <c r="E321" s="27" t="s">
        <v>52</v>
      </c>
      <c r="F321" s="83">
        <v>0.1</v>
      </c>
      <c r="G321" s="84">
        <f t="shared" ref="G321:G323" si="310">(F321*D321)+D321</f>
        <v>992.65099999999995</v>
      </c>
      <c r="H321" s="84">
        <v>0.06</v>
      </c>
      <c r="I321" s="85">
        <v>56.94</v>
      </c>
      <c r="J321" s="84">
        <f t="shared" ref="J321:J323" si="311">H321*G321</f>
        <v>59.559059999999995</v>
      </c>
      <c r="K321" s="85">
        <f t="shared" ref="K321:K323" si="312">I321*J321</f>
        <v>3391.2928763999994</v>
      </c>
      <c r="L321" s="85">
        <v>4.83</v>
      </c>
      <c r="M321" s="85">
        <f t="shared" ref="M321:M323" si="313">L321*G321</f>
        <v>4794.5043299999998</v>
      </c>
      <c r="N321" s="85">
        <v>0</v>
      </c>
      <c r="O321" s="85">
        <f t="shared" ref="O321:O323" si="314">N321*G321</f>
        <v>0</v>
      </c>
      <c r="P321" s="85">
        <f t="shared" ref="P321:P323" si="315">IF(D321="","",(K321+M321+O321))</f>
        <v>8185.7972063999987</v>
      </c>
      <c r="R321" s="50"/>
      <c r="S321" s="50"/>
    </row>
    <row r="322" spans="1:19" ht="15" x14ac:dyDescent="0.2">
      <c r="A322" s="125">
        <f>IF(D322=0,"",1+MAX(A$12:A321))</f>
        <v>275</v>
      </c>
      <c r="B322" s="124"/>
      <c r="C322" s="52" t="s">
        <v>164</v>
      </c>
      <c r="D322" s="27">
        <v>902.41</v>
      </c>
      <c r="E322" s="27" t="s">
        <v>52</v>
      </c>
      <c r="F322" s="83">
        <v>0.1</v>
      </c>
      <c r="G322" s="84">
        <f t="shared" si="310"/>
        <v>992.65099999999995</v>
      </c>
      <c r="H322" s="84">
        <v>3.2000000000000001E-2</v>
      </c>
      <c r="I322" s="85">
        <v>56.94</v>
      </c>
      <c r="J322" s="84">
        <f t="shared" si="311"/>
        <v>31.764831999999998</v>
      </c>
      <c r="K322" s="85">
        <f t="shared" si="312"/>
        <v>1808.6895340799999</v>
      </c>
      <c r="L322" s="85">
        <v>0.55000000000000004</v>
      </c>
      <c r="M322" s="85">
        <f t="shared" si="313"/>
        <v>545.95805000000007</v>
      </c>
      <c r="N322" s="85">
        <v>0</v>
      </c>
      <c r="O322" s="85">
        <f t="shared" si="314"/>
        <v>0</v>
      </c>
      <c r="P322" s="85">
        <f t="shared" si="315"/>
        <v>2354.6475840799999</v>
      </c>
      <c r="R322" s="50"/>
      <c r="S322" s="50"/>
    </row>
    <row r="323" spans="1:19" ht="15" x14ac:dyDescent="0.2">
      <c r="A323" s="125">
        <f>IF(D323=0,"",1+MAX(A$12:A322))</f>
        <v>276</v>
      </c>
      <c r="B323" s="124"/>
      <c r="C323" s="52" t="s">
        <v>165</v>
      </c>
      <c r="D323" s="27">
        <v>84.328999999999994</v>
      </c>
      <c r="E323" s="27" t="s">
        <v>52</v>
      </c>
      <c r="F323" s="83">
        <v>0.1</v>
      </c>
      <c r="G323" s="84">
        <f t="shared" si="310"/>
        <v>92.761899999999997</v>
      </c>
      <c r="H323" s="84">
        <v>0.15</v>
      </c>
      <c r="I323" s="85">
        <v>56.94</v>
      </c>
      <c r="J323" s="84">
        <f t="shared" si="311"/>
        <v>13.914285</v>
      </c>
      <c r="K323" s="85">
        <f t="shared" si="312"/>
        <v>792.27938789999996</v>
      </c>
      <c r="L323" s="85">
        <v>10.74</v>
      </c>
      <c r="M323" s="85">
        <f t="shared" si="313"/>
        <v>996.26280599999996</v>
      </c>
      <c r="N323" s="85">
        <v>0</v>
      </c>
      <c r="O323" s="85">
        <f t="shared" si="314"/>
        <v>0</v>
      </c>
      <c r="P323" s="85">
        <f t="shared" si="315"/>
        <v>1788.5421938999998</v>
      </c>
      <c r="R323" s="50"/>
      <c r="S323" s="50"/>
    </row>
    <row r="324" spans="1:19" s="3" customFormat="1" ht="18" customHeight="1" x14ac:dyDescent="0.2">
      <c r="A324" s="116" t="str">
        <f>IF(E324=0,"",1+MAX(#REF!))</f>
        <v/>
      </c>
      <c r="B324" s="117"/>
      <c r="C324" s="118"/>
      <c r="D324" s="119"/>
      <c r="E324" s="119"/>
      <c r="F324" s="119"/>
      <c r="G324" s="120"/>
      <c r="H324" s="119"/>
      <c r="I324" s="119"/>
      <c r="J324" s="119"/>
      <c r="K324" s="119"/>
      <c r="L324" s="119"/>
      <c r="M324" s="119"/>
      <c r="N324" s="119"/>
      <c r="O324" s="119" t="s">
        <v>24</v>
      </c>
      <c r="P324" s="121">
        <f>SUM(P22:P323)</f>
        <v>250706.03507093652</v>
      </c>
    </row>
    <row r="325" spans="1:19" ht="18" customHeight="1" x14ac:dyDescent="0.2">
      <c r="A325" s="145"/>
      <c r="B325" s="146"/>
      <c r="C325" s="146"/>
      <c r="D325" s="146"/>
      <c r="E325" s="146"/>
      <c r="F325" s="146"/>
      <c r="G325" s="146"/>
      <c r="H325" s="146"/>
      <c r="I325" s="146"/>
      <c r="J325" s="146"/>
      <c r="K325" s="146"/>
      <c r="L325" s="146"/>
      <c r="M325" s="146"/>
      <c r="N325" s="68"/>
      <c r="O325" s="68"/>
      <c r="P325" s="26"/>
    </row>
    <row r="326" spans="1:19" s="91" customFormat="1" ht="20.100000000000001" customHeight="1" x14ac:dyDescent="0.2">
      <c r="A326" s="149" t="s">
        <v>12</v>
      </c>
      <c r="B326" s="150"/>
      <c r="C326" s="150"/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150"/>
      <c r="O326" s="114"/>
      <c r="P326" s="115">
        <f>SUM(P11:P325)/2</f>
        <v>285378.67972124706</v>
      </c>
    </row>
    <row r="327" spans="1:19" s="91" customFormat="1" ht="20.100000000000001" customHeight="1" x14ac:dyDescent="0.2">
      <c r="A327" s="149" t="s">
        <v>20</v>
      </c>
      <c r="B327" s="150"/>
      <c r="C327" s="150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150"/>
      <c r="O327" s="114">
        <v>0.2</v>
      </c>
      <c r="P327" s="115">
        <f>$P$326*O327</f>
        <v>57075.735944249413</v>
      </c>
    </row>
    <row r="328" spans="1:19" s="91" customFormat="1" ht="20.100000000000001" customHeight="1" x14ac:dyDescent="0.2">
      <c r="A328" s="149" t="s">
        <v>5</v>
      </c>
      <c r="B328" s="150"/>
      <c r="C328" s="150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150"/>
      <c r="O328" s="114">
        <v>0.03</v>
      </c>
      <c r="P328" s="115">
        <f>$P$326*O328</f>
        <v>8561.3603916374122</v>
      </c>
    </row>
    <row r="329" spans="1:19" s="91" customFormat="1" ht="20.100000000000001" customHeight="1" x14ac:dyDescent="0.2">
      <c r="A329" s="149" t="s">
        <v>18</v>
      </c>
      <c r="B329" s="150"/>
      <c r="C329" s="150"/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150"/>
      <c r="O329" s="114">
        <v>0.05</v>
      </c>
      <c r="P329" s="115">
        <f>$P$326*O329</f>
        <v>14268.933986062353</v>
      </c>
    </row>
    <row r="330" spans="1:19" s="3" customFormat="1" ht="20.100000000000001" customHeight="1" x14ac:dyDescent="0.2">
      <c r="A330" s="147" t="s">
        <v>13</v>
      </c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48"/>
      <c r="M330" s="148"/>
      <c r="N330" s="122"/>
      <c r="O330" s="122"/>
      <c r="P330" s="123">
        <f>SUM(P326:P329)</f>
        <v>365284.71004319628</v>
      </c>
    </row>
    <row r="331" spans="1:19" ht="20.100000000000001" customHeight="1" x14ac:dyDescent="0.2">
      <c r="A331" s="66" t="s">
        <v>39</v>
      </c>
      <c r="B331" s="11"/>
      <c r="C331" s="29"/>
      <c r="D331" s="30"/>
      <c r="E331" s="29"/>
      <c r="F331" s="30"/>
      <c r="G331" s="47"/>
      <c r="H331" s="29"/>
      <c r="I331" s="29"/>
      <c r="J331" s="29"/>
      <c r="K331" s="29"/>
      <c r="L331" s="29"/>
      <c r="M331" s="29"/>
      <c r="N331" s="29"/>
      <c r="O331" s="29"/>
      <c r="P331" s="31"/>
    </row>
    <row r="332" spans="1:19" ht="30" customHeight="1" x14ac:dyDescent="0.2">
      <c r="A332" s="62"/>
      <c r="B332" s="143" t="s">
        <v>58</v>
      </c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51"/>
    </row>
    <row r="333" spans="1:19" ht="20.100000000000001" customHeight="1" x14ac:dyDescent="0.2">
      <c r="A333" s="62"/>
      <c r="B333" s="63"/>
      <c r="C333" s="64"/>
      <c r="D333" s="65"/>
      <c r="E333" s="29"/>
      <c r="F333" s="30"/>
      <c r="G333" s="47"/>
      <c r="H333" s="29"/>
      <c r="I333" s="29"/>
      <c r="J333" s="29"/>
      <c r="K333" s="29"/>
      <c r="L333" s="29"/>
      <c r="M333" s="29"/>
      <c r="N333" s="29"/>
      <c r="O333" s="29"/>
      <c r="P333" s="31"/>
    </row>
    <row r="334" spans="1:19" ht="20.100000000000001" customHeight="1" x14ac:dyDescent="0.2">
      <c r="A334" s="62"/>
      <c r="C334" s="69" t="s">
        <v>41</v>
      </c>
      <c r="D334" s="7"/>
      <c r="F334" s="29"/>
      <c r="G334" s="29"/>
      <c r="H334" s="29"/>
      <c r="M334" s="69" t="s">
        <v>42</v>
      </c>
      <c r="N334" s="30"/>
      <c r="O334" s="29"/>
      <c r="P334" s="31"/>
    </row>
    <row r="335" spans="1:19" ht="19.7" customHeight="1" x14ac:dyDescent="0.2">
      <c r="A335" s="70"/>
      <c r="B335" s="7">
        <v>1</v>
      </c>
      <c r="C335" s="71" t="s">
        <v>43</v>
      </c>
      <c r="D335" s="7"/>
      <c r="F335" s="29"/>
      <c r="G335" s="29"/>
      <c r="H335" s="29"/>
      <c r="M335" s="72" t="s">
        <v>51</v>
      </c>
      <c r="N335" s="30"/>
      <c r="O335" s="29"/>
      <c r="P335" s="51"/>
    </row>
    <row r="336" spans="1:19" ht="20.100000000000001" customHeight="1" x14ac:dyDescent="0.2">
      <c r="A336" s="62"/>
      <c r="C336" s="72"/>
      <c r="D336" s="72"/>
      <c r="F336" s="29"/>
      <c r="G336" s="29"/>
      <c r="H336" s="29"/>
      <c r="M336" s="72" t="s">
        <v>44</v>
      </c>
      <c r="N336" s="30"/>
      <c r="O336" s="29"/>
      <c r="P336" s="51"/>
    </row>
    <row r="337" spans="1:16" ht="20.100000000000001" customHeight="1" x14ac:dyDescent="0.2">
      <c r="A337" s="62"/>
      <c r="D337" s="65"/>
      <c r="F337" s="29"/>
      <c r="G337" s="29"/>
      <c r="H337" s="29"/>
      <c r="M337" s="72" t="s">
        <v>45</v>
      </c>
      <c r="N337" s="73"/>
      <c r="O337" s="29"/>
      <c r="P337" s="31"/>
    </row>
    <row r="338" spans="1:16" ht="20.100000000000001" customHeight="1" x14ac:dyDescent="0.2">
      <c r="A338" s="62"/>
      <c r="C338" s="74"/>
      <c r="D338" s="65"/>
      <c r="F338" s="29"/>
      <c r="G338" s="29"/>
      <c r="H338" s="29"/>
      <c r="M338" s="72" t="s">
        <v>46</v>
      </c>
      <c r="N338" s="14"/>
      <c r="O338" s="29"/>
      <c r="P338" s="31"/>
    </row>
    <row r="339" spans="1:16" ht="20.100000000000001" customHeight="1" x14ac:dyDescent="0.2">
      <c r="A339" s="62"/>
      <c r="D339" s="65"/>
      <c r="F339" s="29"/>
      <c r="G339" s="29"/>
      <c r="H339" s="29"/>
      <c r="M339" s="72" t="s">
        <v>47</v>
      </c>
      <c r="N339" s="14"/>
      <c r="O339" s="29"/>
      <c r="P339" s="51"/>
    </row>
    <row r="340" spans="1:16" ht="20.100000000000001" customHeight="1" x14ac:dyDescent="0.2">
      <c r="A340" s="62"/>
      <c r="C340" s="64"/>
      <c r="D340" s="65"/>
      <c r="J340" s="29"/>
      <c r="K340" s="29"/>
      <c r="L340" s="29"/>
      <c r="M340" s="72" t="s">
        <v>48</v>
      </c>
      <c r="N340" s="14"/>
      <c r="O340" s="29"/>
      <c r="P340" s="51"/>
    </row>
    <row r="341" spans="1:16" ht="20.100000000000001" customHeight="1" x14ac:dyDescent="0.2">
      <c r="A341" s="62"/>
      <c r="C341" s="64"/>
      <c r="D341" s="65"/>
      <c r="J341" s="29"/>
      <c r="K341" s="29"/>
      <c r="L341" s="29"/>
      <c r="M341" s="72" t="s">
        <v>49</v>
      </c>
      <c r="N341" s="14"/>
      <c r="O341" s="29"/>
      <c r="P341" s="31"/>
    </row>
    <row r="342" spans="1:16" ht="20.100000000000001" customHeight="1" x14ac:dyDescent="0.2">
      <c r="A342" s="62"/>
      <c r="C342" s="64"/>
      <c r="D342" s="65"/>
      <c r="J342" s="29"/>
      <c r="K342" s="29"/>
      <c r="L342" s="29"/>
      <c r="M342" s="72" t="s">
        <v>50</v>
      </c>
      <c r="N342" s="14"/>
      <c r="O342" s="29"/>
      <c r="P342" s="31"/>
    </row>
    <row r="343" spans="1:16" ht="15.75" customHeight="1" x14ac:dyDescent="0.2">
      <c r="A343" s="62"/>
      <c r="B343" s="63"/>
      <c r="C343" s="64"/>
      <c r="D343" s="65"/>
      <c r="E343" s="29"/>
      <c r="F343" s="30"/>
      <c r="G343" s="47"/>
      <c r="H343" s="29"/>
      <c r="I343" s="29"/>
      <c r="J343" s="29"/>
      <c r="K343" s="29"/>
      <c r="L343" s="29"/>
      <c r="M343" s="29"/>
      <c r="N343" s="29"/>
      <c r="O343" s="29"/>
      <c r="P343" s="51"/>
    </row>
    <row r="344" spans="1:16" ht="15.75" customHeight="1" thickBot="1" x14ac:dyDescent="0.25">
      <c r="A344" s="12"/>
      <c r="B344" s="13"/>
      <c r="C344" s="32"/>
      <c r="D344" s="33"/>
      <c r="E344" s="32"/>
      <c r="F344" s="33"/>
      <c r="G344" s="48"/>
      <c r="H344" s="32"/>
      <c r="I344" s="32"/>
      <c r="J344" s="32"/>
      <c r="K344" s="32"/>
      <c r="L344" s="32"/>
      <c r="M344" s="32"/>
      <c r="N344" s="32"/>
      <c r="O344" s="32"/>
      <c r="P344" s="34"/>
    </row>
  </sheetData>
  <mergeCells count="26">
    <mergeCell ref="B332:O332"/>
    <mergeCell ref="K8:L8"/>
    <mergeCell ref="M5:N5"/>
    <mergeCell ref="M6:N6"/>
    <mergeCell ref="M8:N8"/>
    <mergeCell ref="M7:N7"/>
    <mergeCell ref="A325:M325"/>
    <mergeCell ref="A330:M330"/>
    <mergeCell ref="A326:N326"/>
    <mergeCell ref="A327:N327"/>
    <mergeCell ref="A328:N328"/>
    <mergeCell ref="A329:N329"/>
    <mergeCell ref="B11:O11"/>
    <mergeCell ref="B21:O21"/>
    <mergeCell ref="B41:B255"/>
    <mergeCell ref="B257:B288"/>
    <mergeCell ref="B290:B304"/>
    <mergeCell ref="B306:B319"/>
    <mergeCell ref="K3:L3"/>
    <mergeCell ref="M3:N3"/>
    <mergeCell ref="M4:N4"/>
    <mergeCell ref="K4:L4"/>
    <mergeCell ref="K7:L7"/>
    <mergeCell ref="K6:L6"/>
    <mergeCell ref="K5:L5"/>
    <mergeCell ref="B23:B39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2025-12-11T20:02:09Z</cp:lastPrinted>
  <dcterms:created xsi:type="dcterms:W3CDTF">2016-03-30T11:57:46Z</dcterms:created>
  <dcterms:modified xsi:type="dcterms:W3CDTF">2025-12-23T14:50:47Z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