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8680" yWindow="-120" windowWidth="19440" windowHeight="11040" activeTab="1"/>
  </bookViews>
  <sheets>
    <sheet name="SUMMARY" sheetId="3" r:id="rId1"/>
    <sheet name="MATERIAL TAKE-OFF" sheetId="1" r:id="rId2"/>
  </sheets>
  <definedNames>
    <definedName name="_xlnm._FilterDatabase" localSheetId="1" hidden="1">'MATERIAL TAKE-OFF'!$A$10:$P$19</definedName>
    <definedName name="_xlnm.Print_Area" localSheetId="1">'MATERIAL TAKE-OFF'!$A$2:$P$113</definedName>
    <definedName name="_xlnm.Print_Titles" localSheetId="1">'MATERIAL TAKE-OFF'!$1:$10</definedName>
  </definedNames>
  <calcPr calcId="145621"/>
  <fileRecoveryPr autoRecover="0"/>
</workbook>
</file>

<file path=xl/calcChain.xml><?xml version="1.0" encoding="utf-8"?>
<calcChain xmlns="http://schemas.openxmlformats.org/spreadsheetml/2006/main">
  <c r="Q12" i="1" l="1"/>
  <c r="P93" i="1"/>
  <c r="G18" i="1"/>
  <c r="O18" i="1" s="1"/>
  <c r="G17" i="1"/>
  <c r="O17" i="1" s="1"/>
  <c r="G16" i="1"/>
  <c r="O16" i="1" s="1"/>
  <c r="G15" i="1"/>
  <c r="O15" i="1" s="1"/>
  <c r="G14" i="1"/>
  <c r="O14" i="1" s="1"/>
  <c r="G13" i="1"/>
  <c r="O13" i="1" s="1"/>
  <c r="A13" i="1"/>
  <c r="A14" i="1" s="1"/>
  <c r="A15" i="1" s="1"/>
  <c r="A16" i="1" s="1"/>
  <c r="A17" i="1" s="1"/>
  <c r="A18" i="1" s="1"/>
  <c r="G12" i="1"/>
  <c r="O12" i="1" s="1"/>
  <c r="G92" i="1"/>
  <c r="M92" i="1" s="1"/>
  <c r="M91" i="1"/>
  <c r="G91" i="1"/>
  <c r="O91" i="1" s="1"/>
  <c r="O90" i="1"/>
  <c r="G90" i="1"/>
  <c r="J90" i="1" s="1"/>
  <c r="K90" i="1" s="1"/>
  <c r="O89" i="1"/>
  <c r="G89" i="1"/>
  <c r="M89" i="1" s="1"/>
  <c r="G88" i="1"/>
  <c r="J88" i="1" s="1"/>
  <c r="K88" i="1" s="1"/>
  <c r="G87" i="1"/>
  <c r="O87" i="1" s="1"/>
  <c r="G86" i="1"/>
  <c r="O86" i="1" s="1"/>
  <c r="G85" i="1"/>
  <c r="O85" i="1" s="1"/>
  <c r="G84" i="1"/>
  <c r="M84" i="1" s="1"/>
  <c r="G83" i="1"/>
  <c r="O83" i="1" s="1"/>
  <c r="O82" i="1"/>
  <c r="G82" i="1"/>
  <c r="M82" i="1" s="1"/>
  <c r="D81" i="1"/>
  <c r="G80" i="1"/>
  <c r="O80" i="1" s="1"/>
  <c r="O78" i="1"/>
  <c r="M78" i="1"/>
  <c r="G78" i="1"/>
  <c r="J78" i="1" s="1"/>
  <c r="K78" i="1" s="1"/>
  <c r="O77" i="1"/>
  <c r="M77" i="1"/>
  <c r="G77" i="1"/>
  <c r="J77" i="1" s="1"/>
  <c r="K77" i="1" s="1"/>
  <c r="O76" i="1"/>
  <c r="M76" i="1"/>
  <c r="J76" i="1"/>
  <c r="K76" i="1" s="1"/>
  <c r="P76" i="1" s="1"/>
  <c r="G76" i="1"/>
  <c r="G75" i="1"/>
  <c r="O75" i="1" s="1"/>
  <c r="G73" i="1"/>
  <c r="O73" i="1" s="1"/>
  <c r="G72" i="1"/>
  <c r="M72" i="1" s="1"/>
  <c r="O71" i="1"/>
  <c r="M71" i="1"/>
  <c r="J71" i="1"/>
  <c r="K71" i="1" s="1"/>
  <c r="G71" i="1"/>
  <c r="G69" i="1"/>
  <c r="J69" i="1" s="1"/>
  <c r="K69" i="1" s="1"/>
  <c r="O68" i="1"/>
  <c r="M68" i="1"/>
  <c r="G68" i="1"/>
  <c r="J68" i="1" s="1"/>
  <c r="K68" i="1" s="1"/>
  <c r="G67" i="1"/>
  <c r="O67" i="1" s="1"/>
  <c r="O65" i="1"/>
  <c r="M65" i="1"/>
  <c r="J65" i="1"/>
  <c r="K65" i="1" s="1"/>
  <c r="P65" i="1" s="1"/>
  <c r="G65" i="1"/>
  <c r="G64" i="1"/>
  <c r="O64" i="1" s="1"/>
  <c r="G63" i="1"/>
  <c r="O63" i="1" s="1"/>
  <c r="O62" i="1"/>
  <c r="M62" i="1"/>
  <c r="G62" i="1"/>
  <c r="J62" i="1" s="1"/>
  <c r="K62" i="1" s="1"/>
  <c r="G60" i="1"/>
  <c r="J60" i="1" s="1"/>
  <c r="K60" i="1" s="1"/>
  <c r="G59" i="1"/>
  <c r="J59" i="1" s="1"/>
  <c r="K59" i="1" s="1"/>
  <c r="O58" i="1"/>
  <c r="M58" i="1"/>
  <c r="G58" i="1"/>
  <c r="J58" i="1" s="1"/>
  <c r="K58" i="1" s="1"/>
  <c r="P58" i="1" s="1"/>
  <c r="G57" i="1"/>
  <c r="O57" i="1" s="1"/>
  <c r="G55" i="1"/>
  <c r="J55" i="1" s="1"/>
  <c r="K55" i="1" s="1"/>
  <c r="M54" i="1"/>
  <c r="G54" i="1"/>
  <c r="O54" i="1" s="1"/>
  <c r="G53" i="1"/>
  <c r="M53" i="1" s="1"/>
  <c r="G52" i="1"/>
  <c r="J52" i="1" s="1"/>
  <c r="K52" i="1" s="1"/>
  <c r="O51" i="1"/>
  <c r="M51" i="1"/>
  <c r="G51" i="1"/>
  <c r="J51" i="1" s="1"/>
  <c r="K51" i="1" s="1"/>
  <c r="G50" i="1"/>
  <c r="O50" i="1" s="1"/>
  <c r="O48" i="1"/>
  <c r="M48" i="1"/>
  <c r="J48" i="1"/>
  <c r="K48" i="1" s="1"/>
  <c r="P48" i="1" s="1"/>
  <c r="G48" i="1"/>
  <c r="G47" i="1"/>
  <c r="J47" i="1" s="1"/>
  <c r="K47" i="1" s="1"/>
  <c r="G46" i="1"/>
  <c r="M46" i="1" s="1"/>
  <c r="G45" i="1"/>
  <c r="J45" i="1" s="1"/>
  <c r="K45" i="1" s="1"/>
  <c r="G44" i="1"/>
  <c r="O44" i="1" s="1"/>
  <c r="G43" i="1"/>
  <c r="M43" i="1" s="1"/>
  <c r="G42" i="1"/>
  <c r="O42" i="1" s="1"/>
  <c r="G39" i="1"/>
  <c r="O39" i="1" s="1"/>
  <c r="G38" i="1"/>
  <c r="M38" i="1" s="1"/>
  <c r="G37" i="1"/>
  <c r="J37" i="1" s="1"/>
  <c r="K37" i="1" s="1"/>
  <c r="G36" i="1"/>
  <c r="J36" i="1" s="1"/>
  <c r="K36" i="1" s="1"/>
  <c r="O35" i="1"/>
  <c r="M35" i="1"/>
  <c r="J35" i="1"/>
  <c r="K35" i="1" s="1"/>
  <c r="G35" i="1"/>
  <c r="G34" i="1"/>
  <c r="O34" i="1" s="1"/>
  <c r="G33" i="1"/>
  <c r="O33" i="1" s="1"/>
  <c r="G32" i="1"/>
  <c r="O32" i="1" s="1"/>
  <c r="G31" i="1"/>
  <c r="O31" i="1" s="1"/>
  <c r="O30" i="1"/>
  <c r="G30" i="1"/>
  <c r="M30" i="1" s="1"/>
  <c r="M29" i="1"/>
  <c r="G29" i="1"/>
  <c r="J29" i="1" s="1"/>
  <c r="K29" i="1" s="1"/>
  <c r="G28" i="1"/>
  <c r="J28" i="1" s="1"/>
  <c r="K28" i="1" s="1"/>
  <c r="O27" i="1"/>
  <c r="G27" i="1"/>
  <c r="M27" i="1" s="1"/>
  <c r="G26" i="1"/>
  <c r="M26" i="1" s="1"/>
  <c r="G25" i="1"/>
  <c r="O25" i="1" s="1"/>
  <c r="G24" i="1"/>
  <c r="O24" i="1" s="1"/>
  <c r="G23" i="1"/>
  <c r="O23" i="1" s="1"/>
  <c r="M12" i="1" l="1"/>
  <c r="M13" i="1"/>
  <c r="M14" i="1"/>
  <c r="M15" i="1"/>
  <c r="M16" i="1"/>
  <c r="M17" i="1"/>
  <c r="M18" i="1"/>
  <c r="O38" i="1"/>
  <c r="J87" i="1"/>
  <c r="K87" i="1" s="1"/>
  <c r="P87" i="1" s="1"/>
  <c r="M55" i="1"/>
  <c r="P55" i="1" s="1"/>
  <c r="M59" i="1"/>
  <c r="M83" i="1"/>
  <c r="M87" i="1"/>
  <c r="M90" i="1"/>
  <c r="G81" i="1"/>
  <c r="J24" i="1"/>
  <c r="K24" i="1" s="1"/>
  <c r="O28" i="1"/>
  <c r="J63" i="1"/>
  <c r="K63" i="1" s="1"/>
  <c r="P29" i="1"/>
  <c r="O36" i="1"/>
  <c r="M42" i="1"/>
  <c r="O46" i="1"/>
  <c r="J50" i="1"/>
  <c r="K50" i="1" s="1"/>
  <c r="P60" i="1"/>
  <c r="M63" i="1"/>
  <c r="J67" i="1"/>
  <c r="K67" i="1" s="1"/>
  <c r="P67" i="1" s="1"/>
  <c r="M69" i="1"/>
  <c r="P69" i="1" s="1"/>
  <c r="P77" i="1"/>
  <c r="J80" i="1"/>
  <c r="K80" i="1" s="1"/>
  <c r="O84" i="1"/>
  <c r="M36" i="1"/>
  <c r="O59" i="1"/>
  <c r="P37" i="1"/>
  <c r="M50" i="1"/>
  <c r="J53" i="1"/>
  <c r="K53" i="1" s="1"/>
  <c r="P53" i="1" s="1"/>
  <c r="M60" i="1"/>
  <c r="M67" i="1"/>
  <c r="O69" i="1"/>
  <c r="M80" i="1"/>
  <c r="P90" i="1"/>
  <c r="M28" i="1"/>
  <c r="P28" i="1" s="1"/>
  <c r="J46" i="1"/>
  <c r="K46" i="1" s="1"/>
  <c r="P46" i="1" s="1"/>
  <c r="J32" i="1"/>
  <c r="K32" i="1" s="1"/>
  <c r="M52" i="1"/>
  <c r="O72" i="1"/>
  <c r="J27" i="1"/>
  <c r="K27" i="1" s="1"/>
  <c r="P27" i="1" s="1"/>
  <c r="O29" i="1"/>
  <c r="M37" i="1"/>
  <c r="O43" i="1"/>
  <c r="M47" i="1"/>
  <c r="O53" i="1"/>
  <c r="O60" i="1"/>
  <c r="J75" i="1"/>
  <c r="K75" i="1" s="1"/>
  <c r="J82" i="1"/>
  <c r="K82" i="1" s="1"/>
  <c r="P82" i="1" s="1"/>
  <c r="J85" i="1"/>
  <c r="K85" i="1" s="1"/>
  <c r="J89" i="1"/>
  <c r="K89" i="1" s="1"/>
  <c r="P89" i="1" s="1"/>
  <c r="P59" i="1"/>
  <c r="P36" i="1"/>
  <c r="O55" i="1"/>
  <c r="P35" i="1"/>
  <c r="O37" i="1"/>
  <c r="P51" i="1"/>
  <c r="P62" i="1"/>
  <c r="P68" i="1"/>
  <c r="P71" i="1"/>
  <c r="P78" i="1"/>
  <c r="O92" i="1"/>
  <c r="J86" i="1"/>
  <c r="K86" i="1" s="1"/>
  <c r="M88" i="1"/>
  <c r="P88" i="1" s="1"/>
  <c r="J84" i="1"/>
  <c r="K84" i="1" s="1"/>
  <c r="P84" i="1" s="1"/>
  <c r="M86" i="1"/>
  <c r="J92" i="1"/>
  <c r="K92" i="1" s="1"/>
  <c r="J83" i="1"/>
  <c r="K83" i="1" s="1"/>
  <c r="P83" i="1" s="1"/>
  <c r="M85" i="1"/>
  <c r="J91" i="1"/>
  <c r="K91" i="1" s="1"/>
  <c r="P91" i="1" s="1"/>
  <c r="O88" i="1"/>
  <c r="M75" i="1"/>
  <c r="P75" i="1" s="1"/>
  <c r="J73" i="1"/>
  <c r="K73" i="1" s="1"/>
  <c r="J72" i="1"/>
  <c r="K72" i="1" s="1"/>
  <c r="P72" i="1" s="1"/>
  <c r="M73" i="1"/>
  <c r="J64" i="1"/>
  <c r="K64" i="1" s="1"/>
  <c r="P64" i="1" s="1"/>
  <c r="M64" i="1"/>
  <c r="J57" i="1"/>
  <c r="K57" i="1" s="1"/>
  <c r="M57" i="1"/>
  <c r="O52" i="1"/>
  <c r="P52" i="1" s="1"/>
  <c r="J54" i="1"/>
  <c r="K54" i="1" s="1"/>
  <c r="P54" i="1" s="1"/>
  <c r="J44" i="1"/>
  <c r="K44" i="1" s="1"/>
  <c r="J43" i="1"/>
  <c r="K43" i="1" s="1"/>
  <c r="M45" i="1"/>
  <c r="J42" i="1"/>
  <c r="K42" i="1" s="1"/>
  <c r="P42" i="1" s="1"/>
  <c r="M44" i="1"/>
  <c r="O45" i="1"/>
  <c r="O47" i="1"/>
  <c r="P47" i="1" s="1"/>
  <c r="J34" i="1"/>
  <c r="K34" i="1" s="1"/>
  <c r="P34" i="1" s="1"/>
  <c r="J25" i="1"/>
  <c r="K25" i="1" s="1"/>
  <c r="P25" i="1" s="1"/>
  <c r="J33" i="1"/>
  <c r="K33" i="1" s="1"/>
  <c r="J26" i="1"/>
  <c r="K26" i="1" s="1"/>
  <c r="M34" i="1"/>
  <c r="J23" i="1"/>
  <c r="K23" i="1" s="1"/>
  <c r="M25" i="1"/>
  <c r="O26" i="1"/>
  <c r="J31" i="1"/>
  <c r="K31" i="1" s="1"/>
  <c r="M33" i="1"/>
  <c r="J39" i="1"/>
  <c r="K39" i="1" s="1"/>
  <c r="M24" i="1"/>
  <c r="J30" i="1"/>
  <c r="K30" i="1" s="1"/>
  <c r="P30" i="1" s="1"/>
  <c r="M32" i="1"/>
  <c r="J38" i="1"/>
  <c r="K38" i="1" s="1"/>
  <c r="P38" i="1" s="1"/>
  <c r="M23" i="1"/>
  <c r="M31" i="1"/>
  <c r="M39" i="1"/>
  <c r="A19" i="1"/>
  <c r="A20" i="1"/>
  <c r="A21" i="1"/>
  <c r="A22" i="1"/>
  <c r="A41" i="1"/>
  <c r="A49" i="1"/>
  <c r="A61" i="1"/>
  <c r="A93" i="1"/>
  <c r="A94" i="1"/>
  <c r="P92" i="1" l="1"/>
  <c r="P63" i="1"/>
  <c r="P32" i="1"/>
  <c r="P50" i="1"/>
  <c r="M81" i="1"/>
  <c r="O81" i="1"/>
  <c r="J81" i="1"/>
  <c r="K81" i="1" s="1"/>
  <c r="P81" i="1" s="1"/>
  <c r="P24" i="1"/>
  <c r="P45" i="1"/>
  <c r="P57" i="1"/>
  <c r="P80" i="1"/>
  <c r="P39" i="1"/>
  <c r="P43" i="1"/>
  <c r="P85" i="1"/>
  <c r="P86" i="1"/>
  <c r="P73" i="1"/>
  <c r="P44" i="1"/>
  <c r="P23" i="1"/>
  <c r="P26" i="1"/>
  <c r="P31" i="1"/>
  <c r="P33" i="1"/>
  <c r="C12" i="3" l="1"/>
  <c r="D12" i="3" s="1"/>
  <c r="A23" i="1" l="1"/>
  <c r="A24" i="1" s="1"/>
  <c r="A25" i="1" l="1"/>
  <c r="A26" i="1" l="1"/>
  <c r="A27" i="1" l="1"/>
  <c r="A28" i="1"/>
  <c r="A29" i="1" s="1"/>
  <c r="A30" i="1" s="1"/>
  <c r="A31" i="1" s="1"/>
  <c r="A32" i="1" s="1"/>
  <c r="A33" i="1" l="1"/>
  <c r="A34" i="1" s="1"/>
  <c r="A35" i="1" l="1"/>
  <c r="A36" i="1" s="1"/>
  <c r="A37" i="1" s="1"/>
  <c r="A38" i="1" s="1"/>
  <c r="A39" i="1" s="1"/>
  <c r="A42" i="1" s="1"/>
  <c r="A43" i="1" l="1"/>
  <c r="A44" i="1" s="1"/>
  <c r="A45" i="1" l="1"/>
  <c r="A46" i="1" s="1"/>
  <c r="A47" i="1" s="1"/>
  <c r="A48" i="1" s="1"/>
  <c r="A50" i="1" s="1"/>
  <c r="A51" i="1" l="1"/>
  <c r="A52" i="1" s="1"/>
  <c r="A53" i="1" s="1"/>
  <c r="A54" i="1" s="1"/>
  <c r="A55" i="1" s="1"/>
  <c r="A57" i="1" s="1"/>
  <c r="A58" i="1" s="1"/>
  <c r="A59" i="1" s="1"/>
  <c r="A60" i="1" s="1"/>
  <c r="A62" i="1" s="1"/>
  <c r="A63" i="1" s="1"/>
  <c r="A64" i="1" s="1"/>
  <c r="A65" i="1" s="1"/>
  <c r="A67" i="1" s="1"/>
  <c r="A68" i="1" s="1"/>
  <c r="A69" i="1" s="1"/>
  <c r="A71" i="1" s="1"/>
  <c r="A72" i="1" s="1"/>
  <c r="A73" i="1" s="1"/>
  <c r="A75" i="1" s="1"/>
  <c r="A76" i="1" s="1"/>
  <c r="A77" i="1" s="1"/>
  <c r="A78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H17" i="1" l="1"/>
  <c r="J17" i="1" s="1"/>
  <c r="K17" i="1" s="1"/>
  <c r="P17" i="1" s="1"/>
  <c r="H18" i="1"/>
  <c r="J18" i="1"/>
  <c r="K18" i="1" s="1"/>
  <c r="P18" i="1" s="1"/>
  <c r="H16" i="1"/>
  <c r="J16" i="1" s="1"/>
  <c r="K16" i="1" s="1"/>
  <c r="P16" i="1" s="1"/>
  <c r="H14" i="1"/>
  <c r="J14" i="1" s="1"/>
  <c r="K14" i="1" s="1"/>
  <c r="P14" i="1" s="1"/>
  <c r="H15" i="1"/>
  <c r="J15" i="1" s="1"/>
  <c r="K15" i="1" s="1"/>
  <c r="P15" i="1" s="1"/>
  <c r="H12" i="1"/>
  <c r="J12" i="1" s="1"/>
  <c r="K12" i="1" s="1"/>
  <c r="P12" i="1" s="1"/>
  <c r="H13" i="1"/>
  <c r="J13" i="1" s="1"/>
  <c r="K13" i="1" s="1"/>
  <c r="P13" i="1" s="1"/>
  <c r="P19" i="1" l="1"/>
  <c r="C11" i="3"/>
  <c r="P95" i="1"/>
  <c r="P96" i="1" l="1"/>
  <c r="P98" i="1"/>
  <c r="P97" i="1"/>
  <c r="D11" i="3"/>
  <c r="D13" i="3" s="1"/>
  <c r="C13" i="3"/>
  <c r="P99" i="1" l="1"/>
  <c r="C15" i="3"/>
  <c r="C16" i="3"/>
  <c r="C17" i="3"/>
  <c r="C18" i="3" s="1"/>
  <c r="D17" i="3"/>
  <c r="D15" i="3"/>
  <c r="D16" i="3"/>
  <c r="D18" i="3" l="1"/>
</calcChain>
</file>

<file path=xl/sharedStrings.xml><?xml version="1.0" encoding="utf-8"?>
<sst xmlns="http://schemas.openxmlformats.org/spreadsheetml/2006/main" count="204" uniqueCount="131">
  <si>
    <t>DESCRIPTION</t>
  </si>
  <si>
    <t>QUANTITY</t>
  </si>
  <si>
    <t>UNIT</t>
  </si>
  <si>
    <t>Mobilization Costs</t>
  </si>
  <si>
    <t>Temporary Control &amp; Facilities</t>
  </si>
  <si>
    <t>INSURANCE</t>
  </si>
  <si>
    <t>LS</t>
  </si>
  <si>
    <t>SR #</t>
  </si>
  <si>
    <t>Supervision and Coordination</t>
  </si>
  <si>
    <t>Final Cleaning</t>
  </si>
  <si>
    <t>Submittals and Shop drawings</t>
  </si>
  <si>
    <t>SUB COST</t>
  </si>
  <si>
    <t>PROJECTED COST</t>
  </si>
  <si>
    <t>SUGGESTED BID</t>
  </si>
  <si>
    <t>Scaffolding</t>
  </si>
  <si>
    <t>DIVISION NO.</t>
  </si>
  <si>
    <t>TOTAL DIV. COST</t>
  </si>
  <si>
    <t>General Requirements</t>
  </si>
  <si>
    <t>Electrical</t>
  </si>
  <si>
    <t>CONTINGENCY</t>
  </si>
  <si>
    <t>Date:</t>
  </si>
  <si>
    <t>OVERHEAD AND PROFIT</t>
  </si>
  <si>
    <t>Scope:</t>
  </si>
  <si>
    <t>WASTAGE</t>
  </si>
  <si>
    <t>QUANTITY W/ WASTAGE</t>
  </si>
  <si>
    <t>SUBTOTAL</t>
  </si>
  <si>
    <t>REF</t>
  </si>
  <si>
    <t xml:space="preserve">Project: </t>
  </si>
  <si>
    <t>MATERIAL RATE</t>
  </si>
  <si>
    <t>EQUIPMENT RATE</t>
  </si>
  <si>
    <t>Bond @ 2%</t>
  </si>
  <si>
    <t>SUGGESTED BASE BID</t>
  </si>
  <si>
    <t>No. of Floors:</t>
  </si>
  <si>
    <t>Address:</t>
  </si>
  <si>
    <t>WAGES</t>
  </si>
  <si>
    <t>TOTAL LABOUR COST</t>
  </si>
  <si>
    <t>LABOR HOURS</t>
  </si>
  <si>
    <t>TOTAL LABOR  HOUR</t>
  </si>
  <si>
    <t>TOTAL MATETRIAL COST</t>
  </si>
  <si>
    <t>TOTAL EQUIPMENT COSTS</t>
  </si>
  <si>
    <t>NOTES:</t>
  </si>
  <si>
    <t>Project ID:</t>
  </si>
  <si>
    <t>Note</t>
  </si>
  <si>
    <t>Legend</t>
  </si>
  <si>
    <t>The drawings are scaled as per the mentioned scales on the plans.</t>
  </si>
  <si>
    <r>
      <rPr>
        <b/>
        <sz val="11"/>
        <color rgb="FF000000"/>
        <rFont val="Arial"/>
        <family val="2"/>
      </rPr>
      <t>SF</t>
    </r>
    <r>
      <rPr>
        <sz val="11"/>
        <color rgb="FF000000"/>
        <rFont val="Arial"/>
        <family val="2"/>
      </rPr>
      <t>= Square Feet</t>
    </r>
  </si>
  <si>
    <r>
      <rPr>
        <b/>
        <sz val="11"/>
        <color rgb="FF000000"/>
        <rFont val="Arial"/>
        <family val="2"/>
      </rPr>
      <t>LF</t>
    </r>
    <r>
      <rPr>
        <sz val="11"/>
        <color rgb="FF000000"/>
        <rFont val="Arial"/>
        <family val="2"/>
      </rPr>
      <t xml:space="preserve"> = Linear Feet</t>
    </r>
  </si>
  <si>
    <r>
      <rPr>
        <b/>
        <sz val="11"/>
        <color rgb="FF000000"/>
        <rFont val="Arial"/>
        <family val="2"/>
      </rPr>
      <t>EA</t>
    </r>
    <r>
      <rPr>
        <sz val="11"/>
        <color rgb="FF000000"/>
        <rFont val="Arial"/>
        <family val="2"/>
      </rPr>
      <t xml:space="preserve"> = Each</t>
    </r>
  </si>
  <si>
    <r>
      <rPr>
        <b/>
        <sz val="11"/>
        <color rgb="FF000000"/>
        <rFont val="Arial"/>
        <family val="2"/>
      </rPr>
      <t xml:space="preserve">CY </t>
    </r>
    <r>
      <rPr>
        <sz val="11"/>
        <color rgb="FF000000"/>
        <rFont val="Arial"/>
        <family val="2"/>
      </rPr>
      <t>= Cubic Yard</t>
    </r>
  </si>
  <si>
    <r>
      <rPr>
        <b/>
        <sz val="11"/>
        <color rgb="FF000000"/>
        <rFont val="Arial"/>
        <family val="2"/>
      </rPr>
      <t xml:space="preserve">SY </t>
    </r>
    <r>
      <rPr>
        <sz val="11"/>
        <color rgb="FF000000"/>
        <rFont val="Arial"/>
        <family val="2"/>
      </rPr>
      <t>= Square Yard</t>
    </r>
  </si>
  <si>
    <r>
      <rPr>
        <b/>
        <sz val="11"/>
        <color rgb="FF000000"/>
        <rFont val="Arial"/>
        <family val="2"/>
      </rPr>
      <t>LOC</t>
    </r>
    <r>
      <rPr>
        <sz val="11"/>
        <color rgb="FF000000"/>
        <rFont val="Arial"/>
        <family val="2"/>
      </rPr>
      <t xml:space="preserve"> = Location</t>
    </r>
  </si>
  <si>
    <r>
      <rPr>
        <b/>
        <sz val="11"/>
        <color rgb="FF000000"/>
        <rFont val="Arial"/>
        <family val="2"/>
      </rPr>
      <t xml:space="preserve">LS </t>
    </r>
    <r>
      <rPr>
        <sz val="11"/>
        <color rgb="FF000000"/>
        <rFont val="Arial"/>
        <family val="2"/>
      </rPr>
      <t>= Lum Sum</t>
    </r>
  </si>
  <si>
    <r>
      <rPr>
        <b/>
        <sz val="11"/>
        <color rgb="FF000000"/>
        <rFont val="Arial"/>
        <family val="2"/>
      </rPr>
      <t>LBS</t>
    </r>
    <r>
      <rPr>
        <sz val="11"/>
        <color rgb="FF000000"/>
        <rFont val="Arial"/>
        <family val="2"/>
      </rPr>
      <t xml:space="preserve"> = Pound </t>
    </r>
  </si>
  <si>
    <t>Building GSF</t>
  </si>
  <si>
    <t>TOTAL DIV. COST (PER SF)</t>
  </si>
  <si>
    <t>EA</t>
  </si>
  <si>
    <t>LF</t>
  </si>
  <si>
    <t>01. GENERAL REQUIREMENTS</t>
  </si>
  <si>
    <t>26. ELECTRICAL</t>
  </si>
  <si>
    <r>
      <rPr>
        <b/>
        <u/>
        <sz val="11"/>
        <color rgb="FFFF0000"/>
        <rFont val="Arial"/>
        <family val="2"/>
      </rPr>
      <t>General Notes:</t>
    </r>
    <r>
      <rPr>
        <sz val="11"/>
        <color rgb="FFFF0000"/>
        <rFont val="Arial"/>
        <family val="2"/>
      </rPr>
      <t xml:space="preserve"> </t>
    </r>
    <r>
      <rPr>
        <sz val="11"/>
        <color theme="1"/>
        <rFont val="Arial"/>
        <family val="2"/>
      </rPr>
      <t>The prices used while preparing the estimate were taken from RSMeans online i.e. the standard pricing. So, it is preferred to review the prices.</t>
    </r>
  </si>
  <si>
    <t>Misc.</t>
  </si>
  <si>
    <t>Lighting Fixtures</t>
  </si>
  <si>
    <t>Receptacles</t>
  </si>
  <si>
    <t>Switches</t>
  </si>
  <si>
    <t>Panels</t>
  </si>
  <si>
    <t>Duplex Receptacle</t>
  </si>
  <si>
    <t>GFI WP Duplex Receptacle</t>
  </si>
  <si>
    <t>Special Purpose Receptacle</t>
  </si>
  <si>
    <t>GFI Duplex Receptacle</t>
  </si>
  <si>
    <t>A: 4'' Round LED Downlight _x000D_
Manuf &amp; Catalog#: Prescolite, LFR-4RD-M-15L30K8-WD-DMX_x000D_
Lumens: 1494</t>
  </si>
  <si>
    <t>AE: 4'' Round LED Downlight w/ Emergency Backup Battery_x000D_
Manuf: Prescolite _x000D_
Catalog#:LFR-4RD-M-15L30K8-WD-DMXEM_x000D_
Lumens: 1494</t>
  </si>
  <si>
    <t>D: Indoor Mini Pendant_x000D_
Manuf &amp; Catalog#: Possini Euro, LED Replacement Bulb 8W ST18 E26_x000D_
Lumens: 850</t>
  </si>
  <si>
    <t>E: 4'' Decorative Pendant_x000D_
Manuf &amp; Catalog#: Luminoso, LCP-4-30K-7-F-80-10-SP_x000D_
Lumens: 2613</t>
  </si>
  <si>
    <t>EE: 4'' Decorative Pendant w/ Emergency Battery Backup_x000D_
Manuf &amp; Catalog#: Luminoso, LCP-4-30K-7-F-80-10-SP_x000D_
Lumens: 2613</t>
  </si>
  <si>
    <t>F: Suspended Light Chandelier_x000D_
Manuf &amp; Catalog#:Visual &amp; Comfort CO, 700GRC-48-BW-LED930_x000D_
Lumens: 4623</t>
  </si>
  <si>
    <t>XD: Wall Mounted Exterior Light Fixture w/ Emergency Battery Backup
Manuf &amp; Catalog#: Lithonia, WPX1 LED P2 40K MVOLT E14WC</t>
  </si>
  <si>
    <t>X1: Sinfle Face To LED Edge-UT Exit Sign W/ Red Letters
Manuf &amp; Catalog#: Lithonia,EDG-1-RMR-EL</t>
  </si>
  <si>
    <t>B: 6'' Round LED Downlight_x000D_
Manuf &amp; Catalog#: Prescolite, LFR-6RD-M-15L27K8-WD-DMX_x000D_
Lumens: 1487</t>
  </si>
  <si>
    <t>BE: 6'' Round LED Downlight w/ Emergency Backup_x000D_
Manuf &amp; Catalog#: Prescolite, LFR-6RD-M-15L27K8-WD-DMX-EM_x000D_
Lumens: 1487</t>
  </si>
  <si>
    <t>C: Restroom Pendant Light_x000D_
Manuf &amp; Catalog#: Alder &amp; Ore, 7W ST18 E26_x000D_
Lumens: 650</t>
  </si>
  <si>
    <t>G: Surface Mounted Low Voltage RGBW Tape Light _x000D_
Manuf &amp; Catalog#: Acclaim, Flexi (FLX444/LP-CL4/111/FCLPEC1_x000D_
Lumens: 226 Per Foot</t>
  </si>
  <si>
    <t>R1: 2x2 LED Troffer_x000D_
Manuf &amp; Catalog#: Columbia Lighting, CBT22-LSCS_x000D_
Lumens: 3437</t>
  </si>
  <si>
    <t xml:space="preserve">R1E: 2x2 LED Troffer W/ Emergency Battery Backup_x000D_
Manuf &amp; Catalog#: Columbia Lighting, CBT22-LSCS-ELL14_x000D_
Lumens: 3437 </t>
  </si>
  <si>
    <t>T1:Track Light - 8 Foot Section_x000D_
Manuf &amp; Catalog#: Jesco, J2TR-8-BK_x000D_
Lumens: 2700</t>
  </si>
  <si>
    <t>T2:Track Light - 4 Foot Section_x000D_
Manuf &amp; Catalog#: Jesco, J2TR-4-BK_x000D_
Lumens: 2700</t>
  </si>
  <si>
    <t>LED Tape Light (1'-8'' L)</t>
  </si>
  <si>
    <t>Power</t>
  </si>
  <si>
    <t>Single Pole Switch</t>
  </si>
  <si>
    <t>3 Way Switch</t>
  </si>
  <si>
    <t>Occupancy Sensor Wall Switch</t>
  </si>
  <si>
    <t>Non-Fused Disconnect Switch</t>
  </si>
  <si>
    <t>Motor Switch</t>
  </si>
  <si>
    <t>Disconnect Switch</t>
  </si>
  <si>
    <t>Motor Rated Disconnect</t>
  </si>
  <si>
    <t>Mounted Receptacle</t>
  </si>
  <si>
    <t>Quad Plex Receptacle</t>
  </si>
  <si>
    <t>P1: Main Panel_x000D_
120/208V, 3P, 4 Wire, 60 HZ_x000D_
Main Breaker Rating: 225 Amp</t>
  </si>
  <si>
    <t>KP: Panel_x000D_
120/208V, 3P, 4 Wire, 60 HZ</t>
  </si>
  <si>
    <t>P2: Panel_x000D_
120/208V, 3P, 4 Wire, 60 HZ_x000D_
Main Breaker Rating (400 Amps)</t>
  </si>
  <si>
    <t>PAC: Panel_x000D_
120/208V, 3P, 4 Wire, 60 HZ_x000D_
Main Breaker Rating: 400 Amp</t>
  </si>
  <si>
    <t>Breaker</t>
  </si>
  <si>
    <t>1 Pole Breaker (20 Amp)</t>
  </si>
  <si>
    <t>3 Pole Breaker (60 Amp)</t>
  </si>
  <si>
    <t>3 Pole Breaker (125 Amp)</t>
  </si>
  <si>
    <t>3 Pole Breaker (30 Amp)</t>
  </si>
  <si>
    <t>Low Voltage</t>
  </si>
  <si>
    <t>Data Outlet</t>
  </si>
  <si>
    <t>4 Gang Outlet Box W/_x000D_
(4) GFCI Modules</t>
  </si>
  <si>
    <t>Voice/ Data Outlet Mounted</t>
  </si>
  <si>
    <t>Fire Alarm Devices</t>
  </si>
  <si>
    <t>Fire Alarm Strobe</t>
  </si>
  <si>
    <t>FA: Fire Alarm Annunciator Panel</t>
  </si>
  <si>
    <t>Fire Alarm Speaker/Strobe</t>
  </si>
  <si>
    <t>Occupancy Sensor</t>
  </si>
  <si>
    <t>CFI Module</t>
  </si>
  <si>
    <t>Power Pack</t>
  </si>
  <si>
    <t>Junction Box</t>
  </si>
  <si>
    <t>Wiring &amp; Conduits</t>
  </si>
  <si>
    <t>#500KCMIL</t>
  </si>
  <si>
    <t>#12 Wire</t>
  </si>
  <si>
    <t>#10 Wire</t>
  </si>
  <si>
    <t>#6 Wire</t>
  </si>
  <si>
    <t>#4 Wire</t>
  </si>
  <si>
    <t>#4/0L Wire</t>
  </si>
  <si>
    <t>#3 Wire</t>
  </si>
  <si>
    <t>#1 Wire</t>
  </si>
  <si>
    <t>3-1/2'' Conduit</t>
  </si>
  <si>
    <t>2-1/2'' Conduit</t>
  </si>
  <si>
    <t>2'' Conduit</t>
  </si>
  <si>
    <t>1'' Conduit</t>
  </si>
  <si>
    <t>ELECTRICAL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</si>
</sst>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&quot;$&quot;* #,##0.00_);_(&quot;$&quot;* \(#,##0.00\);_(&quot;$&quot;* &quot;-&quot;??_);_(@_)"/>
    <numFmt numFmtId="165" formatCode="&quot;$&quot;#,##0"/>
    <numFmt numFmtId="166" formatCode="_(&quot;$&quot;* #,##0_);_(&quot;$&quot;* \(#,##0\);_(&quot;$&quot;* &quot;-&quot;??_);_(@_)"/>
    <numFmt numFmtId="167" formatCode="[$$-409]#,##0"/>
    <numFmt numFmtId="168" formatCode="&quot;$&quot;#,##0.00"/>
  </numFmts>
  <fonts count="26" x14ac:knownFonts="1">
    <font>
      <sz val="11"/>
      <color theme="1"/>
      <name val="Tw Cen MT"/>
      <family val="2"/>
      <scheme val="minor"/>
    </font>
    <font>
      <b/>
      <sz val="12"/>
      <color theme="1"/>
      <name val="Tw Cen MT"/>
      <family val="2"/>
      <scheme val="minor"/>
    </font>
    <font>
      <sz val="11"/>
      <name val="Arial"/>
      <family val="2"/>
    </font>
    <font>
      <sz val="11"/>
      <color theme="1"/>
      <name val="Tw Cen MT"/>
      <family val="2"/>
      <scheme val="minor"/>
    </font>
    <font>
      <sz val="12"/>
      <name val="Arial"/>
      <family val="2"/>
    </font>
    <font>
      <sz val="11"/>
      <color theme="0"/>
      <name val="Tw Cen MT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1"/>
      <color rgb="FF0000B3"/>
      <name val="Arial"/>
      <family val="2"/>
    </font>
    <font>
      <b/>
      <sz val="11"/>
      <color rgb="FF00B050"/>
      <name val="Arial"/>
      <family val="2"/>
    </font>
    <font>
      <u/>
      <sz val="11"/>
      <color theme="1"/>
      <name val="Arial"/>
      <family val="2"/>
    </font>
    <font>
      <b/>
      <sz val="16"/>
      <color theme="1"/>
      <name val="Tw Cen MT"/>
      <family val="2"/>
      <scheme val="minor"/>
    </font>
    <font>
      <sz val="16"/>
      <color theme="1"/>
      <name val="Tw Cen MT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1"/>
      <color rgb="FFFF0000"/>
      <name val="Arial"/>
      <family val="2"/>
    </font>
    <font>
      <b/>
      <u/>
      <sz val="11"/>
      <color theme="1"/>
      <name val="Arial"/>
      <family val="2"/>
    </font>
    <font>
      <b/>
      <u/>
      <sz val="11"/>
      <color rgb="FFFF0000"/>
      <name val="Arial"/>
      <family val="2"/>
    </font>
    <font>
      <b/>
      <u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color theme="0"/>
      <name val="Arial"/>
      <family val="2"/>
    </font>
    <font>
      <b/>
      <sz val="11"/>
      <color rgb="FF067BC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rgb="FF3366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67BC2"/>
        <bgColor indexed="64"/>
      </patternFill>
    </fill>
    <fill>
      <patternFill patternType="solid">
        <fgColor rgb="FFCF9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" fontId="1" fillId="3" borderId="1">
      <alignment horizontal="center" vertical="center"/>
    </xf>
    <xf numFmtId="164" fontId="3" fillId="0" borderId="0" applyFont="0" applyFill="0" applyBorder="0" applyAlignment="0" applyProtection="0"/>
    <xf numFmtId="0" fontId="5" fillId="4" borderId="0" applyNumberFormat="0" applyBorder="0" applyAlignment="0" applyProtection="0"/>
    <xf numFmtId="39" fontId="4" fillId="0" borderId="17">
      <alignment horizontal="left" vertical="center" wrapText="1"/>
    </xf>
    <xf numFmtId="39" fontId="4" fillId="0" borderId="17">
      <alignment horizontal="left" vertical="center" wrapText="1"/>
    </xf>
  </cellStyleXfs>
  <cellXfs count="138">
    <xf numFmtId="0" fontId="0" fillId="0" borderId="0" xfId="0"/>
    <xf numFmtId="0" fontId="2" fillId="3" borderId="3" xfId="0" applyFont="1" applyFill="1" applyBorder="1" applyAlignment="1">
      <alignment horizontal="centerContinuous" vertical="center"/>
    </xf>
    <xf numFmtId="0" fontId="2" fillId="3" borderId="2" xfId="0" applyFont="1" applyFill="1" applyBorder="1" applyAlignment="1">
      <alignment horizontal="centerContinuous"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left" vertical="center"/>
    </xf>
    <xf numFmtId="0" fontId="7" fillId="3" borderId="0" xfId="0" applyFont="1" applyFill="1" applyAlignment="1">
      <alignment vertical="center"/>
    </xf>
    <xf numFmtId="0" fontId="9" fillId="3" borderId="0" xfId="0" applyFont="1" applyFill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9" fillId="3" borderId="9" xfId="0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3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9" fillId="3" borderId="6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165" fontId="7" fillId="0" borderId="0" xfId="0" applyNumberFormat="1" applyFont="1" applyAlignment="1">
      <alignment horizontal="right" vertical="center"/>
    </xf>
    <xf numFmtId="165" fontId="7" fillId="0" borderId="9" xfId="0" applyNumberFormat="1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 wrapText="1"/>
    </xf>
    <xf numFmtId="39" fontId="2" fillId="0" borderId="1" xfId="4" applyFont="1" applyBorder="1" applyAlignment="1">
      <alignment horizontal="center" vertical="center" wrapText="1"/>
    </xf>
    <xf numFmtId="37" fontId="9" fillId="0" borderId="1" xfId="0" applyNumberFormat="1" applyFont="1" applyBorder="1" applyAlignment="1">
      <alignment vertical="center" wrapText="1"/>
    </xf>
    <xf numFmtId="39" fontId="9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Continuous" vertical="center"/>
    </xf>
    <xf numFmtId="0" fontId="2" fillId="0" borderId="15" xfId="0" applyFont="1" applyBorder="1" applyAlignment="1">
      <alignment horizontal="centerContinuous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Continuous" vertical="center"/>
    </xf>
    <xf numFmtId="0" fontId="7" fillId="3" borderId="0" xfId="0" applyFont="1" applyFill="1"/>
    <xf numFmtId="0" fontId="7" fillId="5" borderId="0" xfId="0" applyFont="1" applyFill="1"/>
    <xf numFmtId="0" fontId="7" fillId="6" borderId="0" xfId="0" applyFont="1" applyFill="1"/>
    <xf numFmtId="0" fontId="7" fillId="7" borderId="0" xfId="0" applyFont="1" applyFill="1"/>
    <xf numFmtId="166" fontId="7" fillId="3" borderId="0" xfId="0" applyNumberFormat="1" applyFont="1" applyFill="1"/>
    <xf numFmtId="0" fontId="7" fillId="0" borderId="2" xfId="0" applyFont="1" applyBorder="1" applyAlignment="1">
      <alignment vertical="center"/>
    </xf>
    <xf numFmtId="0" fontId="8" fillId="7" borderId="6" xfId="0" applyFont="1" applyFill="1" applyBorder="1" applyAlignment="1">
      <alignment horizontal="center" vertical="center"/>
    </xf>
    <xf numFmtId="9" fontId="8" fillId="7" borderId="0" xfId="0" applyNumberFormat="1" applyFont="1" applyFill="1" applyAlignment="1">
      <alignment horizontal="center" vertical="center"/>
    </xf>
    <xf numFmtId="2" fontId="7" fillId="2" borderId="2" xfId="0" applyNumberFormat="1" applyFont="1" applyFill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 vertical="center"/>
    </xf>
    <xf numFmtId="2" fontId="2" fillId="3" borderId="0" xfId="0" applyNumberFormat="1" applyFont="1" applyFill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2" fontId="7" fillId="3" borderId="0" xfId="0" applyNumberFormat="1" applyFont="1" applyFill="1" applyAlignment="1">
      <alignment horizontal="center" vertical="center"/>
    </xf>
    <xf numFmtId="168" fontId="7" fillId="3" borderId="0" xfId="0" applyNumberFormat="1" applyFont="1" applyFill="1" applyAlignment="1">
      <alignment vertical="center"/>
    </xf>
    <xf numFmtId="168" fontId="2" fillId="0" borderId="9" xfId="0" applyNumberFormat="1" applyFont="1" applyBorder="1" applyAlignment="1">
      <alignment horizontal="centerContinuous" vertical="center"/>
    </xf>
    <xf numFmtId="39" fontId="2" fillId="0" borderId="1" xfId="4" applyFont="1" applyBorder="1">
      <alignment horizontal="left" vertical="center" wrapText="1"/>
    </xf>
    <xf numFmtId="0" fontId="2" fillId="8" borderId="1" xfId="0" applyFont="1" applyFill="1" applyBorder="1" applyAlignment="1">
      <alignment vertical="center"/>
    </xf>
    <xf numFmtId="0" fontId="9" fillId="3" borderId="3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left"/>
    </xf>
    <xf numFmtId="166" fontId="8" fillId="3" borderId="9" xfId="0" applyNumberFormat="1" applyFont="1" applyFill="1" applyBorder="1" applyAlignment="1">
      <alignment horizontal="right"/>
    </xf>
    <xf numFmtId="0" fontId="9" fillId="8" borderId="10" xfId="0" applyFont="1" applyFill="1" applyBorder="1" applyAlignment="1">
      <alignment horizontal="center" vertical="center"/>
    </xf>
    <xf numFmtId="166" fontId="7" fillId="7" borderId="9" xfId="2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7" fillId="3" borderId="6" xfId="0" applyFont="1" applyFill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Continuous" vertical="center"/>
    </xf>
    <xf numFmtId="0" fontId="18" fillId="0" borderId="0" xfId="0" applyFont="1" applyAlignment="1">
      <alignment horizontal="center" vertical="center"/>
    </xf>
    <xf numFmtId="0" fontId="19" fillId="0" borderId="6" xfId="0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2" fillId="0" borderId="6" xfId="0" applyFont="1" applyBorder="1"/>
    <xf numFmtId="0" fontId="22" fillId="0" borderId="0" xfId="0" applyFont="1"/>
    <xf numFmtId="0" fontId="22" fillId="0" borderId="0" xfId="0" applyFont="1" applyAlignment="1">
      <alignment horizontal="left" vertical="center"/>
    </xf>
    <xf numFmtId="0" fontId="7" fillId="0" borderId="0" xfId="0" applyFont="1"/>
    <xf numFmtId="0" fontId="23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right" vertical="center"/>
    </xf>
    <xf numFmtId="39" fontId="9" fillId="7" borderId="1" xfId="4" applyFont="1" applyFill="1" applyBorder="1">
      <alignment horizontal="left" vertical="center" wrapText="1"/>
    </xf>
    <xf numFmtId="166" fontId="7" fillId="8" borderId="1" xfId="0" applyNumberFormat="1" applyFont="1" applyFill="1" applyBorder="1"/>
    <xf numFmtId="0" fontId="11" fillId="3" borderId="0" xfId="0" applyFont="1" applyFill="1" applyAlignment="1">
      <alignment horizontal="right" vertical="center"/>
    </xf>
    <xf numFmtId="0" fontId="9" fillId="3" borderId="0" xfId="0" applyFont="1" applyFill="1" applyAlignment="1">
      <alignment horizontal="right" vertical="center"/>
    </xf>
    <xf numFmtId="166" fontId="8" fillId="3" borderId="0" xfId="0" applyNumberFormat="1" applyFont="1" applyFill="1" applyAlignment="1">
      <alignment horizontal="right"/>
    </xf>
    <xf numFmtId="0" fontId="9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168" fontId="7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9" fillId="8" borderId="22" xfId="0" applyFont="1" applyFill="1" applyBorder="1" applyAlignment="1">
      <alignment horizontal="center" vertical="center"/>
    </xf>
    <xf numFmtId="0" fontId="2" fillId="8" borderId="23" xfId="0" applyFont="1" applyFill="1" applyBorder="1" applyAlignment="1">
      <alignment vertical="center"/>
    </xf>
    <xf numFmtId="166" fontId="7" fillId="8" borderId="23" xfId="0" applyNumberFormat="1" applyFont="1" applyFill="1" applyBorder="1"/>
    <xf numFmtId="164" fontId="7" fillId="8" borderId="24" xfId="0" applyNumberFormat="1" applyFont="1" applyFill="1" applyBorder="1"/>
    <xf numFmtId="164" fontId="7" fillId="8" borderId="11" xfId="0" applyNumberFormat="1" applyFont="1" applyFill="1" applyBorder="1"/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39" fontId="9" fillId="0" borderId="1" xfId="4" applyFont="1" applyBorder="1">
      <alignment horizontal="left" vertical="center" wrapText="1"/>
    </xf>
    <xf numFmtId="0" fontId="7" fillId="0" borderId="28" xfId="0" applyFont="1" applyBorder="1" applyAlignment="1">
      <alignment horizontal="center" vertical="center" wrapText="1"/>
    </xf>
    <xf numFmtId="0" fontId="10" fillId="9" borderId="1" xfId="3" applyFont="1" applyFill="1" applyBorder="1" applyAlignment="1">
      <alignment horizontal="center" vertical="center"/>
    </xf>
    <xf numFmtId="0" fontId="10" fillId="9" borderId="10" xfId="3" applyFont="1" applyFill="1" applyBorder="1" applyAlignment="1">
      <alignment horizontal="center" vertical="center"/>
    </xf>
    <xf numFmtId="0" fontId="10" fillId="9" borderId="1" xfId="3" applyFont="1" applyFill="1" applyBorder="1" applyAlignment="1">
      <alignment horizontal="center" vertical="center" wrapText="1"/>
    </xf>
    <xf numFmtId="0" fontId="10" fillId="9" borderId="1" xfId="3" applyNumberFormat="1" applyFont="1" applyFill="1" applyBorder="1" applyAlignment="1">
      <alignment horizontal="center" vertical="center"/>
    </xf>
    <xf numFmtId="2" fontId="10" fillId="9" borderId="1" xfId="3" applyNumberFormat="1" applyFont="1" applyFill="1" applyBorder="1" applyAlignment="1">
      <alignment horizontal="center" vertical="center" wrapText="1"/>
    </xf>
    <xf numFmtId="0" fontId="10" fillId="9" borderId="1" xfId="3" applyNumberFormat="1" applyFont="1" applyFill="1" applyBorder="1" applyAlignment="1">
      <alignment horizontal="center" vertical="center" wrapText="1"/>
    </xf>
    <xf numFmtId="0" fontId="10" fillId="9" borderId="11" xfId="3" applyFont="1" applyFill="1" applyBorder="1" applyAlignment="1">
      <alignment horizontal="center" vertical="center" wrapText="1"/>
    </xf>
    <xf numFmtId="0" fontId="12" fillId="9" borderId="6" xfId="0" applyFont="1" applyFill="1" applyBorder="1" applyAlignment="1">
      <alignment vertical="center"/>
    </xf>
    <xf numFmtId="0" fontId="10" fillId="9" borderId="21" xfId="0" applyFont="1" applyFill="1" applyBorder="1" applyAlignment="1">
      <alignment vertical="center"/>
    </xf>
    <xf numFmtId="9" fontId="24" fillId="9" borderId="5" xfId="0" applyNumberFormat="1" applyFont="1" applyFill="1" applyBorder="1" applyAlignment="1">
      <alignment horizontal="center" vertical="center"/>
    </xf>
    <xf numFmtId="167" fontId="24" fillId="9" borderId="12" xfId="0" applyNumberFormat="1" applyFont="1" applyFill="1" applyBorder="1" applyAlignment="1">
      <alignment horizontal="center" vertical="center"/>
    </xf>
    <xf numFmtId="0" fontId="25" fillId="3" borderId="0" xfId="0" applyFont="1" applyFill="1" applyAlignment="1">
      <alignment horizontal="left" vertical="center"/>
    </xf>
    <xf numFmtId="0" fontId="10" fillId="9" borderId="25" xfId="0" applyFont="1" applyFill="1" applyBorder="1" applyAlignment="1">
      <alignment horizontal="center" vertical="center"/>
    </xf>
    <xf numFmtId="0" fontId="10" fillId="9" borderId="26" xfId="0" applyFont="1" applyFill="1" applyBorder="1" applyAlignment="1">
      <alignment horizontal="center" vertical="center" wrapText="1"/>
    </xf>
    <xf numFmtId="0" fontId="10" fillId="9" borderId="27" xfId="0" applyFont="1" applyFill="1" applyBorder="1" applyAlignment="1">
      <alignment horizontal="center" vertical="center" wrapText="1"/>
    </xf>
    <xf numFmtId="0" fontId="10" fillId="10" borderId="6" xfId="0" applyFont="1" applyFill="1" applyBorder="1" applyAlignment="1">
      <alignment vertical="center"/>
    </xf>
    <xf numFmtId="0" fontId="10" fillId="10" borderId="0" xfId="0" applyFont="1" applyFill="1" applyAlignment="1">
      <alignment horizontal="center" vertical="center"/>
    </xf>
    <xf numFmtId="0" fontId="10" fillId="10" borderId="0" xfId="0" applyFont="1" applyFill="1" applyAlignment="1">
      <alignment horizontal="left" vertical="center"/>
    </xf>
    <xf numFmtId="0" fontId="10" fillId="10" borderId="0" xfId="0" applyFont="1" applyFill="1" applyAlignment="1">
      <alignment vertical="center"/>
    </xf>
    <xf numFmtId="2" fontId="10" fillId="10" borderId="0" xfId="0" applyNumberFormat="1" applyFont="1" applyFill="1" applyAlignment="1">
      <alignment vertical="center"/>
    </xf>
    <xf numFmtId="168" fontId="10" fillId="10" borderId="9" xfId="0" applyNumberFormat="1" applyFont="1" applyFill="1" applyBorder="1" applyAlignment="1">
      <alignment vertical="center"/>
    </xf>
    <xf numFmtId="0" fontId="10" fillId="10" borderId="4" xfId="0" applyFont="1" applyFill="1" applyBorder="1" applyAlignment="1">
      <alignment horizontal="center" vertical="center"/>
    </xf>
    <xf numFmtId="165" fontId="10" fillId="10" borderId="11" xfId="0" applyNumberFormat="1" applyFont="1" applyFill="1" applyBorder="1" applyAlignment="1">
      <alignment horizontal="center" vertical="center"/>
    </xf>
    <xf numFmtId="166" fontId="10" fillId="10" borderId="20" xfId="2" applyNumberFormat="1" applyFont="1" applyFill="1" applyBorder="1" applyAlignment="1">
      <alignment vertical="center"/>
    </xf>
    <xf numFmtId="166" fontId="10" fillId="10" borderId="7" xfId="2" applyNumberFormat="1" applyFont="1" applyFill="1" applyBorder="1" applyAlignment="1">
      <alignment vertical="center"/>
    </xf>
    <xf numFmtId="0" fontId="10" fillId="10" borderId="20" xfId="0" applyFont="1" applyFill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/>
    </xf>
    <xf numFmtId="0" fontId="10" fillId="10" borderId="18" xfId="0" applyFont="1" applyFill="1" applyBorder="1" applyAlignment="1">
      <alignment horizontal="center" vertical="center"/>
    </xf>
    <xf numFmtId="0" fontId="10" fillId="10" borderId="19" xfId="0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167" fontId="17" fillId="0" borderId="0" xfId="0" applyNumberFormat="1" applyFont="1" applyAlignment="1">
      <alignment horizontal="center" vertical="center"/>
    </xf>
    <xf numFmtId="165" fontId="17" fillId="0" borderId="0" xfId="0" applyNumberFormat="1" applyFont="1" applyAlignment="1">
      <alignment horizontal="center" vertical="center"/>
    </xf>
    <xf numFmtId="0" fontId="10" fillId="10" borderId="13" xfId="0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0" fontId="24" fillId="9" borderId="13" xfId="0" applyFont="1" applyFill="1" applyBorder="1" applyAlignment="1">
      <alignment horizontal="right" vertical="center"/>
    </xf>
    <xf numFmtId="0" fontId="24" fillId="9" borderId="4" xfId="0" applyFont="1" applyFill="1" applyBorder="1" applyAlignment="1">
      <alignment horizontal="right" vertical="center"/>
    </xf>
    <xf numFmtId="0" fontId="10" fillId="9" borderId="4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6">
    <cellStyle name="Accent1" xfId="3" builtinId="29"/>
    <cellStyle name="Currency 2" xfId="2"/>
    <cellStyle name="Normal" xfId="0" builtinId="0"/>
    <cellStyle name="Style 1" xfId="1"/>
    <cellStyle name="takeoffs body style" xfId="4"/>
    <cellStyle name="takeoffs body style 2" xfId="5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CF9843"/>
      <color rgb="FF067BC2"/>
      <color rgb="FF3366CC"/>
      <color rgb="FF4F81BD"/>
      <color rgb="FF0000B3"/>
      <color rgb="FF00B300"/>
      <color rgb="FFEFF5F5"/>
      <color rgb="FF3399FF"/>
      <color rgb="FFA744B8"/>
      <color rgb="FF8533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ln>
                  <a:noFill/>
                </a:ln>
                <a:solidFill>
                  <a:schemeClr val="lt1"/>
                </a:solidFill>
                <a:effectLst>
                  <a:glow rad="114300">
                    <a:schemeClr val="accent1">
                      <a:alpha val="29000"/>
                    </a:schemeClr>
                  </a:glow>
                  <a:outerShdw blurRad="50800" dist="1536700" dir="21540000" algn="ctr" rotWithShape="0">
                    <a:srgbClr val="000000">
                      <a:alpha val="0"/>
                    </a:srgb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DIVISION COST COMPARISON</a:t>
            </a:r>
            <a:endParaRPr lang="en-US"/>
          </a:p>
        </c:rich>
      </c:tx>
      <c:layout/>
      <c:overlay val="0"/>
      <c:spPr>
        <a:solidFill>
          <a:srgbClr val="067BC2"/>
        </a:solidFill>
        <a:ln w="19050" cap="flat" cmpd="sng" algn="ctr">
          <a:solidFill>
            <a:schemeClr val="lt1"/>
          </a:solidFill>
          <a:prstDash val="solid"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solidFill>
            <a:schemeClr val="bg1"/>
          </a:solidFill>
        </a:ln>
        <a:effectLst/>
        <a:sp3d>
          <a:contourClr>
            <a:schemeClr val="bg1"/>
          </a:contourClr>
        </a:sp3d>
      </c:spPr>
    </c:sideWall>
    <c:backWall>
      <c:thickness val="0"/>
      <c:spPr>
        <a:noFill/>
        <a:ln>
          <a:solidFill>
            <a:schemeClr val="tx1"/>
          </a:solidFill>
        </a:ln>
        <a:effectLst/>
        <a:sp3d>
          <a:contourClr>
            <a:schemeClr val="tx1"/>
          </a:contourClr>
        </a:sp3d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  <a:sp3d/>
          </c:spPr>
          <c:invertIfNegative val="0"/>
          <c:dPt>
            <c:idx val="0"/>
            <c:invertIfNegative val="0"/>
            <c:bubble3D val="0"/>
            <c:spPr>
              <a:solidFill>
                <a:srgbClr val="067BC2"/>
              </a:solidFill>
              <a:ln>
                <a:noFill/>
              </a:ln>
              <a:effectLst/>
              <a:sp3d/>
            </c:spPr>
          </c:dPt>
          <c:dPt>
            <c:idx val="1"/>
            <c:invertIfNegative val="0"/>
            <c:bubble3D val="0"/>
            <c:spPr>
              <a:solidFill>
                <a:srgbClr val="067BC2"/>
              </a:solidFill>
              <a:ln>
                <a:noFill/>
              </a:ln>
              <a:effectLst/>
              <a:sp3d/>
            </c:spPr>
          </c:dPt>
          <c:cat>
            <c:strRef>
              <c:f>SUMMARY!$B$11:$B$12</c:f>
              <c:strCache>
                <c:ptCount val="2"/>
                <c:pt idx="0">
                  <c:v>General Requirements</c:v>
                </c:pt>
                <c:pt idx="1">
                  <c:v>Electrical</c:v>
                </c:pt>
              </c:strCache>
            </c:strRef>
          </c:cat>
          <c:val>
            <c:numRef>
              <c:f>SUMMARY!$C$11:$C$12</c:f>
              <c:numCache>
                <c:formatCode>_("$"* #,##0_);_("$"* \(#,##0\);_("$"* "-"??_);_(@_)</c:formatCode>
                <c:ptCount val="2"/>
                <c:pt idx="0">
                  <c:v>19334.098619618315</c:v>
                </c:pt>
                <c:pt idx="1">
                  <c:v>139798.25466101454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C87-48D4-A601-184AA996DB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3648512"/>
        <c:axId val="193650048"/>
        <c:axId val="0"/>
      </c:bar3DChart>
      <c:catAx>
        <c:axId val="193648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chemeClr val="bg1"/>
          </a:solidFill>
          <a:ln>
            <a:solidFill>
              <a:schemeClr val="bg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alpha val="83000"/>
                  </a:schemeClr>
                </a:solidFill>
                <a:effectLst>
                  <a:glow rad="114300">
                    <a:schemeClr val="accent1">
                      <a:alpha val="29000"/>
                    </a:schemeClr>
                  </a:glow>
                  <a:outerShdw blurRad="50800" dist="1536700" dir="21540000" algn="ctr" rotWithShape="0">
                    <a:srgbClr val="000000">
                      <a:alpha val="0"/>
                    </a:srgbClr>
                  </a:outerShdw>
                </a:effectLst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650048"/>
        <c:crosses val="autoZero"/>
        <c:auto val="1"/>
        <c:lblAlgn val="ctr"/>
        <c:lblOffset val="100"/>
        <c:noMultiLvlLbl val="0"/>
      </c:catAx>
      <c:valAx>
        <c:axId val="193650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alpha val="83000"/>
                  </a:schemeClr>
                </a:solidFill>
                <a:effectLst>
                  <a:glow rad="114300">
                    <a:schemeClr val="accent1">
                      <a:alpha val="29000"/>
                    </a:schemeClr>
                  </a:glow>
                  <a:outerShdw blurRad="50800" dist="1536700" dir="21540000" algn="ctr" rotWithShape="0">
                    <a:srgbClr val="000000">
                      <a:alpha val="0"/>
                    </a:srgbClr>
                  </a:outerShdw>
                </a:effectLst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6485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1270000" dist="50800" dir="5400000" algn="ctr" rotWithShape="0">
        <a:srgbClr val="000000">
          <a:alpha val="0"/>
        </a:srgbClr>
      </a:outerShdw>
    </a:effectLst>
  </c:spPr>
  <c:txPr>
    <a:bodyPr anchor="ctr" anchorCtr="0"/>
    <a:lstStyle/>
    <a:p>
      <a:pPr>
        <a:defRPr>
          <a:ln>
            <a:noFill/>
          </a:ln>
          <a:solidFill>
            <a:schemeClr val="tx1">
              <a:alpha val="83000"/>
            </a:schemeClr>
          </a:solidFill>
          <a:effectLst>
            <a:glow rad="114300">
              <a:schemeClr val="accent1">
                <a:alpha val="29000"/>
              </a:schemeClr>
            </a:glow>
            <a:outerShdw blurRad="50800" dist="1536700" dir="21540000" algn="ctr" rotWithShape="0">
              <a:srgbClr val="000000">
                <a:alpha val="0"/>
              </a:srgbClr>
            </a:outerShdw>
          </a:effectLst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chart" Target="../charts/chart1.xml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430653</xdr:colOff>
      <xdr:row>0</xdr:row>
      <xdr:rowOff>103281</xdr:rowOff>
    </xdr:from>
    <xdr:to>
      <xdr:col>3</xdr:col>
      <xdr:colOff>1117820</xdr:colOff>
      <xdr:row>8</xdr:row>
      <xdr:rowOff>3975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81F5C46B-2265-4302-ACE9-A0A447B75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2189" y="103281"/>
          <a:ext cx="2034274" cy="1315837"/>
        </a:xfrm>
        <a:prstGeom prst="rect">
          <a:avLst/>
        </a:prstGeom>
        <a:effectLst>
          <a:outerShdw blurRad="1270000" dist="50800" dir="5400000" sx="200000" sy="200000" algn="ctr" rotWithShape="0">
            <a:srgbClr val="000000">
              <a:alpha val="0"/>
            </a:srgbClr>
          </a:outerShdw>
        </a:effectLst>
      </xdr:spPr>
    </xdr:pic>
    <xdr:clientData/>
  </xdr:twoCellAnchor>
  <xdr:twoCellAnchor>
    <xdr:from>
      <xdr:col>4</xdr:col>
      <xdr:colOff>0</xdr:colOff>
      <xdr:row>0</xdr:row>
      <xdr:rowOff>13608</xdr:rowOff>
    </xdr:from>
    <xdr:to>
      <xdr:col>11</xdr:col>
      <xdr:colOff>675527</xdr:colOff>
      <xdr:row>17</xdr:row>
      <xdr:rowOff>142502</xdr:rowOff>
    </xdr:to>
    <xdr:graphicFrame macro="">
      <xdr:nvGraphicFramePr>
        <xdr:cNvPr id="4" name="Chart 3">
          <a:extLst>
            <a:ext uri="{FF2B5EF4-FFF2-40B4-BE49-F238E27FC236}">
              <a16:creationId xmlns="" xmlns:a16="http://schemas.microsoft.com/office/drawing/2014/main" id="{FB37C3D2-643E-CFBC-D5BA-09F97A94D1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</xdr:col>
      <xdr:colOff>430653</xdr:colOff>
      <xdr:row>0</xdr:row>
      <xdr:rowOff>103281</xdr:rowOff>
    </xdr:from>
    <xdr:to>
      <xdr:col>3</xdr:col>
      <xdr:colOff>1093460</xdr:colOff>
      <xdr:row>7</xdr:row>
      <xdr:rowOff>134620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F2629758-3354-4DBA-BEBA-95D3AFC947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783" t="24050" r="8740" b="16138"/>
        <a:stretch>
          <a:fillRect/>
        </a:stretch>
      </xdr:blipFill>
      <xdr:spPr>
        <a:xfrm>
          <a:off x="5642189" y="103281"/>
          <a:ext cx="2009914" cy="13648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457200</xdr:colOff>
      <xdr:row>1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57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14</xdr:col>
      <xdr:colOff>108857</xdr:colOff>
      <xdr:row>1</xdr:row>
      <xdr:rowOff>50613</xdr:rowOff>
    </xdr:from>
    <xdr:to>
      <xdr:col>15</xdr:col>
      <xdr:colOff>1086763</xdr:colOff>
      <xdr:row>8</xdr:row>
      <xdr:rowOff>141530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60286" y="50613"/>
          <a:ext cx="2012049" cy="1478846"/>
        </a:xfrm>
        <a:prstGeom prst="rect">
          <a:avLst/>
        </a:prstGeom>
      </xdr:spPr>
    </xdr:pic>
    <xdr:clientData/>
  </xdr:twoCellAnchor>
  <xdr:twoCellAnchor editAs="oneCell">
    <xdr:from>
      <xdr:col>14</xdr:col>
      <xdr:colOff>54429</xdr:colOff>
      <xdr:row>1</xdr:row>
      <xdr:rowOff>50613</xdr:rowOff>
    </xdr:from>
    <xdr:to>
      <xdr:col>15</xdr:col>
      <xdr:colOff>1017829</xdr:colOff>
      <xdr:row>8</xdr:row>
      <xdr:rowOff>61747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A87D0D47-8E85-A816-FAA2-BC4E7165AD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783" t="24050" r="8740" b="16138"/>
        <a:stretch>
          <a:fillRect/>
        </a:stretch>
      </xdr:blipFill>
      <xdr:spPr>
        <a:xfrm>
          <a:off x="14260286" y="50613"/>
          <a:ext cx="1997543" cy="1385455"/>
        </a:xfrm>
        <a:prstGeom prst="rect">
          <a:avLst/>
        </a:prstGeom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Integral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Integral">
      <a:majorFont>
        <a:latin typeface="Tw Cen MT Condensed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w Cen MT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Integral">
      <a:fillStyleLst>
        <a:solidFill>
          <a:schemeClr val="phClr"/>
        </a:solidFill>
        <a:gradFill rotWithShape="1">
          <a:gsLst>
            <a:gs pos="0">
              <a:schemeClr val="phClr">
                <a:tint val="83000"/>
                <a:satMod val="100000"/>
                <a:lumMod val="100000"/>
              </a:schemeClr>
            </a:gs>
            <a:gs pos="100000">
              <a:schemeClr val="phClr">
                <a:tint val="61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tint val="100000"/>
                <a:shade val="85000"/>
                <a:satMod val="100000"/>
                <a:lumMod val="100000"/>
              </a:schemeClr>
            </a:gs>
            <a:gs pos="100000">
              <a:schemeClr val="phClr">
                <a:tint val="90000"/>
                <a:shade val="100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2700" dir="5400000" algn="ctr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76200" dist="25400" dir="5400000" algn="ct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flat" dir="t">
              <a:rot lat="0" lon="0" rev="3600000"/>
            </a:lightRig>
          </a:scene3d>
          <a:sp3d contourW="12700" prstMaterial="flat">
            <a:bevelT w="38100" h="44450" prst="angle"/>
            <a:contourClr>
              <a:schemeClr val="phClr">
                <a:shade val="35000"/>
                <a:satMod val="16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hade val="85000"/>
            <a:satMod val="125000"/>
          </a:schemeClr>
        </a:solidFill>
        <a:blipFill rotWithShape="1">
          <a:blip xmlns:r="http://schemas.openxmlformats.org/officeDocument/2006/relationships" r:embed="rId1">
            <a:duotone>
              <a:schemeClr val="phClr">
                <a:tint val="95000"/>
                <a:shade val="74000"/>
                <a:satMod val="230000"/>
              </a:schemeClr>
              <a:schemeClr val="phClr">
                <a:tint val="92000"/>
                <a:shade val="69000"/>
                <a:satMod val="250000"/>
              </a:schemeClr>
            </a:duotone>
          </a:blip>
          <a:tile tx="0" ty="0" sx="40000" sy="40000" flip="none" algn="tl"/>
        </a:blip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Integral" id="{3577F8C9-A904-41D8-97D2-FD898F53F20E}" vid="{682D6EBE-8D36-4FF2-9DB3-F3D8D7B6715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66CC"/>
    <pageSetUpPr fitToPage="1"/>
  </sheetPr>
  <dimension ref="A1:D18"/>
  <sheetViews>
    <sheetView view="pageBreakPreview" zoomScale="70" zoomScaleNormal="100" zoomScaleSheetLayoutView="70" workbookViewId="0">
      <pane ySplit="10" topLeftCell="A11" activePane="bottomLeft" state="frozen"/>
      <selection activeCell="N7" sqref="N7"/>
      <selection pane="bottomLeft" activeCell="B2" sqref="B2"/>
    </sheetView>
  </sheetViews>
  <sheetFormatPr defaultColWidth="9" defaultRowHeight="14.25" x14ac:dyDescent="0.2"/>
  <cols>
    <col min="1" max="1" width="23.625" style="37" customWidth="1"/>
    <col min="2" max="2" width="44.875" style="37" customWidth="1"/>
    <col min="3" max="4" width="17.625" style="41" customWidth="1"/>
    <col min="5" max="16384" width="9" style="37"/>
  </cols>
  <sheetData>
    <row r="1" spans="1:4" ht="15" x14ac:dyDescent="0.2">
      <c r="A1" s="56"/>
      <c r="B1" s="42"/>
      <c r="C1" s="81"/>
      <c r="D1" s="57"/>
    </row>
    <row r="2" spans="1:4" ht="15" x14ac:dyDescent="0.2">
      <c r="A2" s="20" t="s">
        <v>41</v>
      </c>
      <c r="B2" s="19"/>
      <c r="C2" s="82"/>
      <c r="D2" s="10"/>
    </row>
    <row r="3" spans="1:4" ht="15" x14ac:dyDescent="0.2">
      <c r="A3" s="20"/>
      <c r="B3" s="19"/>
      <c r="C3" s="82"/>
      <c r="D3" s="10"/>
    </row>
    <row r="4" spans="1:4" ht="15" x14ac:dyDescent="0.2">
      <c r="A4" s="20" t="s">
        <v>33</v>
      </c>
      <c r="B4" s="19"/>
      <c r="C4" s="82"/>
      <c r="D4" s="10"/>
    </row>
    <row r="5" spans="1:4" ht="15" x14ac:dyDescent="0.2">
      <c r="A5" s="20"/>
      <c r="B5" s="19"/>
      <c r="C5" s="82"/>
      <c r="D5" s="10"/>
    </row>
    <row r="6" spans="1:4" ht="15" x14ac:dyDescent="0.2">
      <c r="A6" s="20" t="s">
        <v>32</v>
      </c>
      <c r="B6" s="19">
        <v>1</v>
      </c>
      <c r="C6" s="82"/>
      <c r="D6" s="10"/>
    </row>
    <row r="7" spans="1:4" ht="15" x14ac:dyDescent="0.2">
      <c r="A7" s="20"/>
      <c r="B7" s="84"/>
      <c r="C7" s="82"/>
      <c r="D7" s="10"/>
    </row>
    <row r="8" spans="1:4" ht="15" x14ac:dyDescent="0.2">
      <c r="A8" s="20" t="s">
        <v>53</v>
      </c>
      <c r="B8" s="19">
        <v>2500</v>
      </c>
      <c r="C8" s="82"/>
      <c r="D8" s="10"/>
    </row>
    <row r="9" spans="1:4" ht="15.75" thickBot="1" x14ac:dyDescent="0.3">
      <c r="A9" s="20"/>
      <c r="B9" s="58"/>
      <c r="C9" s="83"/>
      <c r="D9" s="59"/>
    </row>
    <row r="10" spans="1:4" s="38" customFormat="1" ht="30.75" thickBot="1" x14ac:dyDescent="0.25">
      <c r="A10" s="111" t="s">
        <v>15</v>
      </c>
      <c r="B10" s="112" t="s">
        <v>0</v>
      </c>
      <c r="C10" s="112" t="s">
        <v>16</v>
      </c>
      <c r="D10" s="113" t="s">
        <v>54</v>
      </c>
    </row>
    <row r="11" spans="1:4" ht="15" x14ac:dyDescent="0.2">
      <c r="A11" s="90">
        <v>1000</v>
      </c>
      <c r="B11" s="91" t="s">
        <v>17</v>
      </c>
      <c r="C11" s="92">
        <f>'MATERIAL TAKE-OFF'!P19</f>
        <v>19334.098619618315</v>
      </c>
      <c r="D11" s="93">
        <f>C11/$B$8</f>
        <v>7.7336394478473256</v>
      </c>
    </row>
    <row r="12" spans="1:4" ht="15" x14ac:dyDescent="0.2">
      <c r="A12" s="60">
        <v>26000</v>
      </c>
      <c r="B12" s="55" t="s">
        <v>18</v>
      </c>
      <c r="C12" s="80">
        <f>'MATERIAL TAKE-OFF'!P93</f>
        <v>139798.25466101454</v>
      </c>
      <c r="D12" s="94">
        <f t="shared" ref="D12" si="0">C12/$B$8</f>
        <v>55.919301864405817</v>
      </c>
    </row>
    <row r="13" spans="1:4" s="39" customFormat="1" ht="15.75" thickBot="1" x14ac:dyDescent="0.25">
      <c r="A13" s="124" t="s">
        <v>12</v>
      </c>
      <c r="B13" s="124"/>
      <c r="C13" s="122">
        <f>SUM(C11:C12)</f>
        <v>159132.35328063284</v>
      </c>
      <c r="D13" s="122">
        <f>SUM(D11:D12)</f>
        <v>63.652941312253141</v>
      </c>
    </row>
    <row r="14" spans="1:4" ht="15.75" thickBot="1" x14ac:dyDescent="0.25">
      <c r="A14" s="125"/>
      <c r="B14" s="125"/>
      <c r="C14" s="125"/>
      <c r="D14" s="125"/>
    </row>
    <row r="15" spans="1:4" s="40" customFormat="1" ht="15" x14ac:dyDescent="0.2">
      <c r="A15" s="43" t="s">
        <v>21</v>
      </c>
      <c r="B15" s="44">
        <v>0.2</v>
      </c>
      <c r="C15" s="61">
        <f>$C$13*B15</f>
        <v>31826.47065612657</v>
      </c>
      <c r="D15" s="61">
        <f>$D$13*B15</f>
        <v>12.730588262450629</v>
      </c>
    </row>
    <row r="16" spans="1:4" s="40" customFormat="1" ht="15" x14ac:dyDescent="0.2">
      <c r="A16" s="43" t="s">
        <v>5</v>
      </c>
      <c r="B16" s="44">
        <v>0.03</v>
      </c>
      <c r="C16" s="61">
        <f>$C$13*B16</f>
        <v>4773.970598418985</v>
      </c>
      <c r="D16" s="61">
        <f>$D$13*B16</f>
        <v>1.9095882393675943</v>
      </c>
    </row>
    <row r="17" spans="1:4" s="40" customFormat="1" ht="15.75" thickBot="1" x14ac:dyDescent="0.25">
      <c r="A17" s="43" t="s">
        <v>19</v>
      </c>
      <c r="B17" s="44">
        <v>0.05</v>
      </c>
      <c r="C17" s="61">
        <f>$C$13*B17</f>
        <v>7956.6176640316426</v>
      </c>
      <c r="D17" s="61">
        <f>$D$13*B17</f>
        <v>3.1826470656126573</v>
      </c>
    </row>
    <row r="18" spans="1:4" s="38" customFormat="1" ht="15.75" thickBot="1" x14ac:dyDescent="0.25">
      <c r="A18" s="126" t="s">
        <v>31</v>
      </c>
      <c r="B18" s="127"/>
      <c r="C18" s="123">
        <f>SUM(C13:C17)</f>
        <v>203689.41219921006</v>
      </c>
      <c r="D18" s="123">
        <f>SUM(D13:D17)</f>
        <v>81.475764879684021</v>
      </c>
    </row>
  </sheetData>
  <mergeCells count="3">
    <mergeCell ref="A13:B13"/>
    <mergeCell ref="A14:D14"/>
    <mergeCell ref="A18:B18"/>
  </mergeCells>
  <conditionalFormatting sqref="B6 B8">
    <cfRule type="expression" dxfId="1" priority="2">
      <formula>ISBLANK(B6)</formula>
    </cfRule>
  </conditionalFormatting>
  <pageMargins left="0" right="0" top="1" bottom="0" header="0" footer="0"/>
  <pageSetup paperSize="9" scale="5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Q113"/>
  <sheetViews>
    <sheetView showGridLines="0" tabSelected="1" topLeftCell="A2" zoomScale="70" zoomScaleNormal="70" zoomScaleSheetLayoutView="55" workbookViewId="0">
      <pane ySplit="9" topLeftCell="A11" activePane="bottomLeft" state="frozen"/>
      <selection activeCell="N7" sqref="N7"/>
      <selection pane="bottomLeft" activeCell="A99" sqref="A99:P99"/>
    </sheetView>
  </sheetViews>
  <sheetFormatPr defaultColWidth="9" defaultRowHeight="14.25" x14ac:dyDescent="0.2"/>
  <cols>
    <col min="1" max="1" width="8.625" style="7" customWidth="1"/>
    <col min="2" max="2" width="10.625" style="7" customWidth="1"/>
    <col min="3" max="3" width="45.625" style="7" customWidth="1"/>
    <col min="4" max="4" width="10.625" style="14" customWidth="1"/>
    <col min="5" max="5" width="8.375" style="7" customWidth="1"/>
    <col min="6" max="6" width="10.625" style="14" customWidth="1"/>
    <col min="7" max="7" width="12.625" style="51" customWidth="1"/>
    <col min="8" max="12" width="10.625" style="7" customWidth="1"/>
    <col min="13" max="13" width="12.5" style="7" customWidth="1"/>
    <col min="14" max="14" width="12.875" style="7" customWidth="1"/>
    <col min="15" max="15" width="13.625" style="7" customWidth="1"/>
    <col min="16" max="16" width="15.125" style="7" customWidth="1"/>
    <col min="17" max="17" width="11.5" style="7" bestFit="1" customWidth="1"/>
    <col min="18" max="16384" width="9" style="7"/>
  </cols>
  <sheetData>
    <row r="1" spans="1:17" s="3" customFormat="1" ht="15" hidden="1" customHeight="1" x14ac:dyDescent="0.2">
      <c r="A1" s="15"/>
      <c r="B1" s="16"/>
      <c r="C1" s="16"/>
      <c r="D1" s="16"/>
      <c r="E1" s="16"/>
      <c r="F1" s="16"/>
      <c r="G1" s="45"/>
      <c r="H1" s="16"/>
      <c r="I1" s="16"/>
      <c r="J1" s="16"/>
      <c r="K1" s="16"/>
      <c r="L1" s="16"/>
      <c r="M1" s="16"/>
      <c r="N1" s="16"/>
      <c r="O1" s="16"/>
      <c r="P1" s="16"/>
    </row>
    <row r="2" spans="1:17" ht="15" customHeight="1" x14ac:dyDescent="0.2">
      <c r="A2" s="1"/>
      <c r="B2" s="2"/>
      <c r="C2" s="17"/>
      <c r="D2" s="4"/>
      <c r="E2" s="17"/>
      <c r="F2" s="4"/>
      <c r="G2" s="46"/>
      <c r="H2" s="5"/>
      <c r="I2" s="5"/>
      <c r="J2" s="5"/>
      <c r="K2" s="5"/>
      <c r="L2" s="5"/>
      <c r="M2" s="5"/>
      <c r="N2" s="5"/>
      <c r="O2" s="5"/>
      <c r="P2" s="6"/>
    </row>
    <row r="3" spans="1:17" ht="15" customHeight="1" x14ac:dyDescent="0.2">
      <c r="A3" s="18" t="s">
        <v>27</v>
      </c>
      <c r="B3" s="19"/>
      <c r="C3" s="3"/>
      <c r="D3" s="8"/>
      <c r="E3" s="3"/>
      <c r="F3" s="8"/>
      <c r="G3" s="63"/>
      <c r="H3" s="63"/>
      <c r="K3" s="137"/>
      <c r="L3" s="137"/>
      <c r="M3" s="137"/>
      <c r="N3" s="137"/>
      <c r="P3" s="9"/>
    </row>
    <row r="4" spans="1:17" ht="18.600000000000001" customHeight="1" x14ac:dyDescent="0.2">
      <c r="A4" s="18"/>
      <c r="B4" s="19"/>
      <c r="C4" s="3"/>
      <c r="D4" s="8"/>
      <c r="E4" s="3"/>
      <c r="F4" s="8"/>
      <c r="G4" s="62"/>
      <c r="H4" s="77"/>
      <c r="K4" s="129"/>
      <c r="L4" s="129"/>
      <c r="M4" s="131"/>
      <c r="N4" s="129"/>
      <c r="P4" s="9"/>
    </row>
    <row r="5" spans="1:17" ht="15" customHeight="1" x14ac:dyDescent="0.2">
      <c r="A5" s="18" t="s">
        <v>33</v>
      </c>
      <c r="B5" s="19"/>
      <c r="C5" s="3"/>
      <c r="D5" s="8"/>
      <c r="E5" s="3"/>
      <c r="F5" s="8"/>
      <c r="G5" s="62"/>
      <c r="H5" s="77"/>
      <c r="K5" s="129"/>
      <c r="L5" s="129"/>
      <c r="M5" s="130"/>
      <c r="N5" s="129"/>
      <c r="P5" s="9"/>
    </row>
    <row r="6" spans="1:17" ht="15" customHeight="1" x14ac:dyDescent="0.2">
      <c r="A6" s="18"/>
      <c r="B6" s="19"/>
      <c r="C6" s="3"/>
      <c r="D6" s="8"/>
      <c r="E6" s="3"/>
      <c r="F6" s="8"/>
      <c r="G6" s="62"/>
      <c r="H6" s="77"/>
      <c r="K6" s="129"/>
      <c r="L6" s="129"/>
      <c r="M6" s="130"/>
      <c r="N6" s="129"/>
      <c r="P6" s="9"/>
    </row>
    <row r="7" spans="1:17" ht="15" customHeight="1" x14ac:dyDescent="0.2">
      <c r="A7" s="18" t="s">
        <v>22</v>
      </c>
      <c r="B7" s="110" t="s">
        <v>130</v>
      </c>
      <c r="C7" s="3"/>
      <c r="D7" s="8"/>
      <c r="E7" s="3"/>
      <c r="F7" s="8"/>
      <c r="G7" s="47"/>
      <c r="K7" s="129"/>
      <c r="L7" s="129"/>
      <c r="M7" s="130"/>
      <c r="N7" s="129"/>
      <c r="P7" s="9"/>
    </row>
    <row r="8" spans="1:17" ht="15" customHeight="1" x14ac:dyDescent="0.2">
      <c r="A8" s="18"/>
      <c r="B8" s="19"/>
      <c r="C8" s="3"/>
      <c r="D8" s="8"/>
      <c r="E8" s="3"/>
      <c r="F8" s="8"/>
      <c r="G8" s="47"/>
      <c r="K8" s="129"/>
      <c r="L8" s="129"/>
      <c r="M8" s="131"/>
      <c r="N8" s="129"/>
      <c r="P8" s="9"/>
    </row>
    <row r="9" spans="1:17" ht="15" customHeight="1" x14ac:dyDescent="0.2">
      <c r="A9" s="18" t="s">
        <v>20</v>
      </c>
      <c r="B9" s="3"/>
      <c r="C9" s="3"/>
      <c r="D9" s="8"/>
      <c r="E9" s="3"/>
      <c r="F9" s="8"/>
      <c r="G9" s="47"/>
      <c r="P9" s="9"/>
    </row>
    <row r="10" spans="1:17" s="95" customFormat="1" ht="61.35" customHeight="1" x14ac:dyDescent="0.2">
      <c r="A10" s="100" t="s">
        <v>7</v>
      </c>
      <c r="B10" s="101" t="s">
        <v>26</v>
      </c>
      <c r="C10" s="99" t="s">
        <v>0</v>
      </c>
      <c r="D10" s="102" t="s">
        <v>1</v>
      </c>
      <c r="E10" s="99" t="s">
        <v>2</v>
      </c>
      <c r="F10" s="102" t="s">
        <v>23</v>
      </c>
      <c r="G10" s="103" t="s">
        <v>24</v>
      </c>
      <c r="H10" s="104" t="s">
        <v>36</v>
      </c>
      <c r="I10" s="101" t="s">
        <v>34</v>
      </c>
      <c r="J10" s="104" t="s">
        <v>37</v>
      </c>
      <c r="K10" s="101" t="s">
        <v>35</v>
      </c>
      <c r="L10" s="101" t="s">
        <v>28</v>
      </c>
      <c r="M10" s="101" t="s">
        <v>38</v>
      </c>
      <c r="N10" s="101" t="s">
        <v>29</v>
      </c>
      <c r="O10" s="101" t="s">
        <v>39</v>
      </c>
      <c r="P10" s="105" t="s">
        <v>11</v>
      </c>
    </row>
    <row r="11" spans="1:17" s="95" customFormat="1" ht="18" customHeight="1" x14ac:dyDescent="0.2">
      <c r="A11" s="106"/>
      <c r="B11" s="136" t="s">
        <v>57</v>
      </c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07"/>
    </row>
    <row r="12" spans="1:17" ht="18" customHeight="1" x14ac:dyDescent="0.2">
      <c r="A12" s="85">
        <v>1</v>
      </c>
      <c r="B12" s="21"/>
      <c r="C12" s="22" t="s">
        <v>8</v>
      </c>
      <c r="D12" s="21">
        <v>1</v>
      </c>
      <c r="E12" s="21" t="s">
        <v>6</v>
      </c>
      <c r="F12" s="86">
        <v>0</v>
      </c>
      <c r="G12" s="87">
        <f t="shared" ref="G12:G18" si="0">(F12*D12)+D12</f>
        <v>1</v>
      </c>
      <c r="H12" s="87">
        <f>2.5%*$Q$12/I12</f>
        <v>39.756072875956818</v>
      </c>
      <c r="I12" s="88">
        <v>87.91</v>
      </c>
      <c r="J12" s="87">
        <f t="shared" ref="J12:J18" si="1">H12*G12</f>
        <v>39.756072875956818</v>
      </c>
      <c r="K12" s="88">
        <f t="shared" ref="K12:K18" si="2">I12*J12</f>
        <v>3494.9563665253636</v>
      </c>
      <c r="L12" s="88">
        <v>0</v>
      </c>
      <c r="M12" s="88">
        <f t="shared" ref="M12:M18" si="3">L12*G12</f>
        <v>0</v>
      </c>
      <c r="N12" s="88">
        <v>0</v>
      </c>
      <c r="O12" s="88">
        <f t="shared" ref="O12:O18" si="4">N12*G12</f>
        <v>0</v>
      </c>
      <c r="P12" s="88">
        <f t="shared" ref="P12:P18" si="5">IF(D12="","",(K12+M12+O12))</f>
        <v>3494.9563665253636</v>
      </c>
      <c r="Q12" s="52">
        <f>SUM(P22:P93)/2</f>
        <v>139798.25466101454</v>
      </c>
    </row>
    <row r="13" spans="1:17" ht="18" customHeight="1" x14ac:dyDescent="0.2">
      <c r="A13" s="21">
        <f t="shared" ref="A13:A18" si="6">A12+1</f>
        <v>2</v>
      </c>
      <c r="B13" s="21"/>
      <c r="C13" s="22" t="s">
        <v>10</v>
      </c>
      <c r="D13" s="21">
        <v>1</v>
      </c>
      <c r="E13" s="21" t="s">
        <v>6</v>
      </c>
      <c r="F13" s="86">
        <v>0</v>
      </c>
      <c r="G13" s="87">
        <f t="shared" si="0"/>
        <v>1</v>
      </c>
      <c r="H13" s="87">
        <f>1.65%*$Q$12/I13</f>
        <v>26.239008098131499</v>
      </c>
      <c r="I13" s="88">
        <v>87.91</v>
      </c>
      <c r="J13" s="87">
        <f t="shared" si="1"/>
        <v>26.239008098131499</v>
      </c>
      <c r="K13" s="88">
        <f t="shared" si="2"/>
        <v>2306.67120190674</v>
      </c>
      <c r="L13" s="88">
        <v>0</v>
      </c>
      <c r="M13" s="88">
        <f t="shared" si="3"/>
        <v>0</v>
      </c>
      <c r="N13" s="88">
        <v>0</v>
      </c>
      <c r="O13" s="88">
        <f t="shared" si="4"/>
        <v>0</v>
      </c>
      <c r="P13" s="88">
        <f t="shared" si="5"/>
        <v>2306.67120190674</v>
      </c>
    </row>
    <row r="14" spans="1:17" ht="18" customHeight="1" x14ac:dyDescent="0.2">
      <c r="A14" s="21">
        <f t="shared" si="6"/>
        <v>3</v>
      </c>
      <c r="B14" s="21"/>
      <c r="C14" s="22" t="s">
        <v>9</v>
      </c>
      <c r="D14" s="21">
        <v>1</v>
      </c>
      <c r="E14" s="21" t="s">
        <v>6</v>
      </c>
      <c r="F14" s="86">
        <v>0</v>
      </c>
      <c r="G14" s="87">
        <f t="shared" si="0"/>
        <v>1</v>
      </c>
      <c r="H14" s="87">
        <f>0.85%*$Q$12/I14</f>
        <v>13.517064777825318</v>
      </c>
      <c r="I14" s="88">
        <v>87.91</v>
      </c>
      <c r="J14" s="87">
        <f t="shared" si="1"/>
        <v>13.517064777825318</v>
      </c>
      <c r="K14" s="88">
        <f t="shared" si="2"/>
        <v>1188.2851646186236</v>
      </c>
      <c r="L14" s="88">
        <v>0</v>
      </c>
      <c r="M14" s="88">
        <f t="shared" si="3"/>
        <v>0</v>
      </c>
      <c r="N14" s="88">
        <v>0</v>
      </c>
      <c r="O14" s="88">
        <f t="shared" si="4"/>
        <v>0</v>
      </c>
      <c r="P14" s="88">
        <f t="shared" si="5"/>
        <v>1188.2851646186236</v>
      </c>
    </row>
    <row r="15" spans="1:17" ht="18" customHeight="1" x14ac:dyDescent="0.2">
      <c r="A15" s="21">
        <f t="shared" si="6"/>
        <v>4</v>
      </c>
      <c r="B15" s="21"/>
      <c r="C15" s="22" t="s">
        <v>3</v>
      </c>
      <c r="D15" s="21">
        <v>1</v>
      </c>
      <c r="E15" s="21" t="s">
        <v>6</v>
      </c>
      <c r="F15" s="86">
        <v>0</v>
      </c>
      <c r="G15" s="87">
        <f t="shared" si="0"/>
        <v>1</v>
      </c>
      <c r="H15" s="87">
        <f>2.35%*$Q$12/I15</f>
        <v>37.370708503399406</v>
      </c>
      <c r="I15" s="88">
        <v>87.91</v>
      </c>
      <c r="J15" s="87">
        <f t="shared" si="1"/>
        <v>37.370708503399406</v>
      </c>
      <c r="K15" s="88">
        <f t="shared" si="2"/>
        <v>3285.2589845338416</v>
      </c>
      <c r="L15" s="88">
        <v>0</v>
      </c>
      <c r="M15" s="88">
        <f t="shared" si="3"/>
        <v>0</v>
      </c>
      <c r="N15" s="88">
        <v>0</v>
      </c>
      <c r="O15" s="88">
        <f t="shared" si="4"/>
        <v>0</v>
      </c>
      <c r="P15" s="88">
        <f t="shared" si="5"/>
        <v>3285.2589845338416</v>
      </c>
    </row>
    <row r="16" spans="1:17" ht="18" customHeight="1" x14ac:dyDescent="0.2">
      <c r="A16" s="21">
        <f t="shared" si="6"/>
        <v>5</v>
      </c>
      <c r="B16" s="21"/>
      <c r="C16" s="22" t="s">
        <v>30</v>
      </c>
      <c r="D16" s="21">
        <v>1</v>
      </c>
      <c r="E16" s="21" t="s">
        <v>6</v>
      </c>
      <c r="F16" s="86">
        <v>0</v>
      </c>
      <c r="G16" s="87">
        <f t="shared" si="0"/>
        <v>1</v>
      </c>
      <c r="H16" s="87">
        <f>2%*$Q$12/I16</f>
        <v>31.804858300765453</v>
      </c>
      <c r="I16" s="88">
        <v>87.91</v>
      </c>
      <c r="J16" s="87">
        <f t="shared" si="1"/>
        <v>31.804858300765453</v>
      </c>
      <c r="K16" s="88">
        <f t="shared" si="2"/>
        <v>2795.9650932202908</v>
      </c>
      <c r="L16" s="88">
        <v>0</v>
      </c>
      <c r="M16" s="88">
        <f t="shared" si="3"/>
        <v>0</v>
      </c>
      <c r="N16" s="88">
        <v>0</v>
      </c>
      <c r="O16" s="88">
        <f t="shared" si="4"/>
        <v>0</v>
      </c>
      <c r="P16" s="88">
        <f t="shared" si="5"/>
        <v>2795.9650932202908</v>
      </c>
    </row>
    <row r="17" spans="1:16" ht="18" customHeight="1" x14ac:dyDescent="0.2">
      <c r="A17" s="21">
        <f t="shared" si="6"/>
        <v>6</v>
      </c>
      <c r="B17" s="21"/>
      <c r="C17" s="22" t="s">
        <v>4</v>
      </c>
      <c r="D17" s="21">
        <v>1</v>
      </c>
      <c r="E17" s="21" t="s">
        <v>6</v>
      </c>
      <c r="F17" s="86">
        <v>0</v>
      </c>
      <c r="G17" s="87">
        <f t="shared" si="0"/>
        <v>1</v>
      </c>
      <c r="H17" s="87">
        <f>0.98%*$Q$12/I17</f>
        <v>15.584380567375071</v>
      </c>
      <c r="I17" s="88">
        <v>87.91</v>
      </c>
      <c r="J17" s="87">
        <f t="shared" si="1"/>
        <v>15.584380567375071</v>
      </c>
      <c r="K17" s="88">
        <f t="shared" si="2"/>
        <v>1370.0228956779424</v>
      </c>
      <c r="L17" s="88">
        <v>0</v>
      </c>
      <c r="M17" s="88">
        <f t="shared" si="3"/>
        <v>0</v>
      </c>
      <c r="N17" s="88">
        <v>0</v>
      </c>
      <c r="O17" s="88">
        <f t="shared" si="4"/>
        <v>0</v>
      </c>
      <c r="P17" s="88">
        <f t="shared" si="5"/>
        <v>1370.0228956779424</v>
      </c>
    </row>
    <row r="18" spans="1:16" ht="18" customHeight="1" x14ac:dyDescent="0.2">
      <c r="A18" s="21">
        <f t="shared" si="6"/>
        <v>7</v>
      </c>
      <c r="B18" s="21"/>
      <c r="C18" s="22" t="s">
        <v>14</v>
      </c>
      <c r="D18" s="89">
        <v>1</v>
      </c>
      <c r="E18" s="21" t="s">
        <v>6</v>
      </c>
      <c r="F18" s="86">
        <v>0</v>
      </c>
      <c r="G18" s="87">
        <f t="shared" si="0"/>
        <v>1</v>
      </c>
      <c r="H18" s="87">
        <f>3.5%*$Q$12/I18</f>
        <v>55.658502026339548</v>
      </c>
      <c r="I18" s="88">
        <v>87.91</v>
      </c>
      <c r="J18" s="87">
        <f t="shared" si="1"/>
        <v>55.658502026339548</v>
      </c>
      <c r="K18" s="88">
        <f t="shared" si="2"/>
        <v>4892.9389131355092</v>
      </c>
      <c r="L18" s="88">
        <v>0</v>
      </c>
      <c r="M18" s="88">
        <f t="shared" si="3"/>
        <v>0</v>
      </c>
      <c r="N18" s="88">
        <v>0</v>
      </c>
      <c r="O18" s="88">
        <f t="shared" si="4"/>
        <v>0</v>
      </c>
      <c r="P18" s="88">
        <f t="shared" si="5"/>
        <v>4892.9389131355092</v>
      </c>
    </row>
    <row r="19" spans="1:16" s="95" customFormat="1" ht="18" customHeight="1" x14ac:dyDescent="0.2">
      <c r="A19" s="114" t="str">
        <f t="shared" ref="A19" si="7">IF(E19=0,"",1+MAX(A13:A18))</f>
        <v/>
      </c>
      <c r="B19" s="115"/>
      <c r="C19" s="116"/>
      <c r="D19" s="117"/>
      <c r="E19" s="117"/>
      <c r="F19" s="117"/>
      <c r="G19" s="118"/>
      <c r="H19" s="117"/>
      <c r="I19" s="117"/>
      <c r="J19" s="117"/>
      <c r="K19" s="117"/>
      <c r="L19" s="117"/>
      <c r="M19" s="117"/>
      <c r="N19" s="117"/>
      <c r="O19" s="117" t="s">
        <v>25</v>
      </c>
      <c r="P19" s="119">
        <f>SUM(P12:P18)</f>
        <v>19334.098619618315</v>
      </c>
    </row>
    <row r="20" spans="1:16" ht="15" x14ac:dyDescent="0.2">
      <c r="A20" s="69" t="str">
        <f>IF(E20=0,"",1+MAX(#REF!))</f>
        <v/>
      </c>
      <c r="B20" s="70"/>
      <c r="C20" s="23"/>
      <c r="D20" s="24"/>
      <c r="E20" s="23"/>
      <c r="F20" s="24"/>
      <c r="G20" s="48"/>
      <c r="H20" s="78"/>
      <c r="I20" s="25"/>
      <c r="J20" s="78"/>
      <c r="K20" s="25"/>
      <c r="L20" s="25"/>
      <c r="M20" s="25"/>
      <c r="N20" s="25"/>
      <c r="O20" s="25"/>
      <c r="P20" s="26"/>
    </row>
    <row r="21" spans="1:16" s="95" customFormat="1" ht="18" customHeight="1" x14ac:dyDescent="0.2">
      <c r="A21" s="106" t="str">
        <f>IF(E21=0,"",1+MAX(A20:A20))</f>
        <v/>
      </c>
      <c r="B21" s="136" t="s">
        <v>58</v>
      </c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07"/>
    </row>
    <row r="22" spans="1:16" s="3" customFormat="1" ht="15" x14ac:dyDescent="0.2">
      <c r="A22" s="85" t="str">
        <f>IF(E22=0,"",1+MAX(A20:A21))</f>
        <v/>
      </c>
      <c r="B22" s="30"/>
      <c r="C22" s="79" t="s">
        <v>61</v>
      </c>
      <c r="D22" s="28"/>
      <c r="E22" s="28"/>
      <c r="F22" s="86"/>
      <c r="G22" s="87"/>
      <c r="H22" s="87"/>
      <c r="I22" s="88"/>
      <c r="J22" s="87"/>
      <c r="K22" s="88"/>
      <c r="L22" s="88"/>
      <c r="M22" s="88"/>
      <c r="N22" s="88"/>
      <c r="O22" s="88"/>
      <c r="P22" s="88"/>
    </row>
    <row r="23" spans="1:16" ht="57" x14ac:dyDescent="0.2">
      <c r="A23" s="85">
        <f>IF(D23=0,"",1+MAX(A$12:A22))</f>
        <v>8</v>
      </c>
      <c r="B23" s="85"/>
      <c r="C23" s="54" t="s">
        <v>69</v>
      </c>
      <c r="D23" s="28">
        <v>18</v>
      </c>
      <c r="E23" s="28" t="s">
        <v>55</v>
      </c>
      <c r="F23" s="86">
        <v>0</v>
      </c>
      <c r="G23" s="87">
        <f t="shared" ref="G23:G39" si="8">(F23*D23)+D23</f>
        <v>18</v>
      </c>
      <c r="H23" s="87">
        <v>2.109</v>
      </c>
      <c r="I23" s="88">
        <v>55.54</v>
      </c>
      <c r="J23" s="87">
        <f t="shared" ref="J23:J39" si="9">H23*G23</f>
        <v>37.962000000000003</v>
      </c>
      <c r="K23" s="88">
        <f t="shared" ref="K23:K39" si="10">I23*J23</f>
        <v>2108.4094800000003</v>
      </c>
      <c r="L23" s="88">
        <v>153.79</v>
      </c>
      <c r="M23" s="88">
        <f t="shared" ref="M23:M39" si="11">L23*G23</f>
        <v>2768.22</v>
      </c>
      <c r="N23" s="88">
        <v>0</v>
      </c>
      <c r="O23" s="88">
        <f t="shared" ref="O23:O39" si="12">N23*G23</f>
        <v>0</v>
      </c>
      <c r="P23" s="88">
        <f t="shared" ref="P23:P39" si="13">IF(D23="","",(K23+M23+O23))</f>
        <v>4876.6294799999996</v>
      </c>
    </row>
    <row r="24" spans="1:16" ht="71.25" x14ac:dyDescent="0.2">
      <c r="A24" s="85">
        <f>IF(D24=0,"",1+MAX(A$12:A23))</f>
        <v>9</v>
      </c>
      <c r="B24" s="85"/>
      <c r="C24" s="54" t="s">
        <v>70</v>
      </c>
      <c r="D24" s="28">
        <v>3</v>
      </c>
      <c r="E24" s="28" t="s">
        <v>55</v>
      </c>
      <c r="F24" s="86">
        <v>0</v>
      </c>
      <c r="G24" s="87">
        <f t="shared" si="8"/>
        <v>3</v>
      </c>
      <c r="H24" s="87">
        <v>2.6639450549450547</v>
      </c>
      <c r="I24" s="88">
        <v>55.54</v>
      </c>
      <c r="J24" s="87">
        <f t="shared" si="9"/>
        <v>7.9918351648351642</v>
      </c>
      <c r="K24" s="88">
        <f t="shared" si="10"/>
        <v>443.86652505494499</v>
      </c>
      <c r="L24" s="88">
        <v>204.29</v>
      </c>
      <c r="M24" s="88">
        <f t="shared" si="11"/>
        <v>612.87</v>
      </c>
      <c r="N24" s="88">
        <v>0</v>
      </c>
      <c r="O24" s="88">
        <f t="shared" si="12"/>
        <v>0</v>
      </c>
      <c r="P24" s="88">
        <f t="shared" si="13"/>
        <v>1056.7365250549451</v>
      </c>
    </row>
    <row r="25" spans="1:16" ht="57" x14ac:dyDescent="0.2">
      <c r="A25" s="85">
        <f>IF(D25=0,"",1+MAX(A$12:A24))</f>
        <v>10</v>
      </c>
      <c r="B25" s="85"/>
      <c r="C25" s="54" t="s">
        <v>71</v>
      </c>
      <c r="D25" s="28">
        <v>8</v>
      </c>
      <c r="E25" s="28" t="s">
        <v>55</v>
      </c>
      <c r="F25" s="86">
        <v>0</v>
      </c>
      <c r="G25" s="87">
        <f t="shared" si="8"/>
        <v>8</v>
      </c>
      <c r="H25" s="87">
        <v>2.0672417582417584</v>
      </c>
      <c r="I25" s="88">
        <v>55.54</v>
      </c>
      <c r="J25" s="87">
        <f t="shared" si="9"/>
        <v>16.537934065934067</v>
      </c>
      <c r="K25" s="88">
        <f t="shared" si="10"/>
        <v>918.51685802197812</v>
      </c>
      <c r="L25" s="88">
        <v>149.99</v>
      </c>
      <c r="M25" s="88">
        <f t="shared" si="11"/>
        <v>1199.92</v>
      </c>
      <c r="N25" s="88">
        <v>0</v>
      </c>
      <c r="O25" s="88">
        <f t="shared" si="12"/>
        <v>0</v>
      </c>
      <c r="P25" s="88">
        <f t="shared" si="13"/>
        <v>2118.436858021978</v>
      </c>
    </row>
    <row r="26" spans="1:16" ht="57" x14ac:dyDescent="0.2">
      <c r="A26" s="85">
        <f>IF(D26=0,"",1+MAX(A$12:A25))</f>
        <v>11</v>
      </c>
      <c r="B26" s="85"/>
      <c r="C26" s="54" t="s">
        <v>72</v>
      </c>
      <c r="D26" s="28">
        <v>33</v>
      </c>
      <c r="E26" s="28" t="s">
        <v>55</v>
      </c>
      <c r="F26" s="86">
        <v>0</v>
      </c>
      <c r="G26" s="87">
        <f t="shared" si="8"/>
        <v>33</v>
      </c>
      <c r="H26" s="87">
        <v>3.5948241758241757</v>
      </c>
      <c r="I26" s="88">
        <v>55.54</v>
      </c>
      <c r="J26" s="87">
        <f t="shared" si="9"/>
        <v>118.62919780219779</v>
      </c>
      <c r="K26" s="88">
        <f t="shared" si="10"/>
        <v>6588.6656459340657</v>
      </c>
      <c r="L26" s="88">
        <v>289</v>
      </c>
      <c r="M26" s="88">
        <f t="shared" si="11"/>
        <v>9537</v>
      </c>
      <c r="N26" s="88">
        <v>0</v>
      </c>
      <c r="O26" s="88">
        <f t="shared" si="12"/>
        <v>0</v>
      </c>
      <c r="P26" s="88">
        <f t="shared" si="13"/>
        <v>16125.665645934067</v>
      </c>
    </row>
    <row r="27" spans="1:16" ht="71.25" x14ac:dyDescent="0.2">
      <c r="A27" s="85">
        <f>IF(D27=0,"",1+MAX(A$12:A26))</f>
        <v>12</v>
      </c>
      <c r="B27" s="85"/>
      <c r="C27" s="54" t="s">
        <v>73</v>
      </c>
      <c r="D27" s="28">
        <v>3</v>
      </c>
      <c r="E27" s="28" t="s">
        <v>55</v>
      </c>
      <c r="F27" s="86">
        <v>0</v>
      </c>
      <c r="G27" s="87">
        <f t="shared" si="8"/>
        <v>3</v>
      </c>
      <c r="H27" s="87">
        <v>4.1497692307692304</v>
      </c>
      <c r="I27" s="88">
        <v>55.54</v>
      </c>
      <c r="J27" s="87">
        <f t="shared" si="9"/>
        <v>12.449307692307691</v>
      </c>
      <c r="K27" s="88">
        <f t="shared" si="10"/>
        <v>691.43454923076911</v>
      </c>
      <c r="L27" s="88">
        <v>339.5</v>
      </c>
      <c r="M27" s="88">
        <f t="shared" si="11"/>
        <v>1018.5</v>
      </c>
      <c r="N27" s="88">
        <v>0</v>
      </c>
      <c r="O27" s="88">
        <f t="shared" si="12"/>
        <v>0</v>
      </c>
      <c r="P27" s="88">
        <f t="shared" si="13"/>
        <v>1709.9345492307691</v>
      </c>
    </row>
    <row r="28" spans="1:16" ht="57" x14ac:dyDescent="0.2">
      <c r="A28" s="85">
        <f>IF(D28=0,"",1+MAX(A$12:A27))</f>
        <v>13</v>
      </c>
      <c r="B28" s="85"/>
      <c r="C28" s="54" t="s">
        <v>74</v>
      </c>
      <c r="D28" s="28">
        <v>8</v>
      </c>
      <c r="E28" s="28" t="s">
        <v>55</v>
      </c>
      <c r="F28" s="86">
        <v>0</v>
      </c>
      <c r="G28" s="87">
        <f t="shared" si="8"/>
        <v>8</v>
      </c>
      <c r="H28" s="87">
        <v>26.783835164835164</v>
      </c>
      <c r="I28" s="88">
        <v>55.54</v>
      </c>
      <c r="J28" s="87">
        <f t="shared" si="9"/>
        <v>214.27068131868131</v>
      </c>
      <c r="K28" s="88">
        <f t="shared" si="10"/>
        <v>11900.59364043956</v>
      </c>
      <c r="L28" s="88">
        <v>2399.1999999999998</v>
      </c>
      <c r="M28" s="88">
        <f t="shared" si="11"/>
        <v>19193.599999999999</v>
      </c>
      <c r="N28" s="88">
        <v>0</v>
      </c>
      <c r="O28" s="88">
        <f t="shared" si="12"/>
        <v>0</v>
      </c>
      <c r="P28" s="88">
        <f t="shared" si="13"/>
        <v>31094.19364043956</v>
      </c>
    </row>
    <row r="29" spans="1:16" ht="57" x14ac:dyDescent="0.2">
      <c r="A29" s="85">
        <f>IF(D29=0,"",1+MAX(A$12:A28))</f>
        <v>14</v>
      </c>
      <c r="B29" s="85"/>
      <c r="C29" s="54" t="s">
        <v>75</v>
      </c>
      <c r="D29" s="28">
        <v>3</v>
      </c>
      <c r="E29" s="28" t="s">
        <v>55</v>
      </c>
      <c r="F29" s="86">
        <v>0</v>
      </c>
      <c r="G29" s="87">
        <f t="shared" si="8"/>
        <v>3</v>
      </c>
      <c r="H29" s="87">
        <v>5.1984505494505493</v>
      </c>
      <c r="I29" s="88">
        <v>55.54</v>
      </c>
      <c r="J29" s="87">
        <f t="shared" si="9"/>
        <v>15.595351648351649</v>
      </c>
      <c r="K29" s="88">
        <f t="shared" si="10"/>
        <v>866.16583054945056</v>
      </c>
      <c r="L29" s="88">
        <v>434.93</v>
      </c>
      <c r="M29" s="88">
        <f t="shared" si="11"/>
        <v>1304.79</v>
      </c>
      <c r="N29" s="88">
        <v>0</v>
      </c>
      <c r="O29" s="88">
        <f t="shared" si="12"/>
        <v>0</v>
      </c>
      <c r="P29" s="88">
        <f t="shared" si="13"/>
        <v>2170.9558305494506</v>
      </c>
    </row>
    <row r="30" spans="1:16" ht="42.75" x14ac:dyDescent="0.2">
      <c r="A30" s="85">
        <f>IF(D30=0,"",1+MAX(A$12:A29))</f>
        <v>15</v>
      </c>
      <c r="B30" s="85"/>
      <c r="C30" s="54" t="s">
        <v>76</v>
      </c>
      <c r="D30" s="28">
        <v>4</v>
      </c>
      <c r="E30" s="28" t="s">
        <v>55</v>
      </c>
      <c r="F30" s="86">
        <v>0</v>
      </c>
      <c r="G30" s="87">
        <f t="shared" si="8"/>
        <v>4</v>
      </c>
      <c r="H30" s="87">
        <v>4.7368021978021977</v>
      </c>
      <c r="I30" s="88">
        <v>55.54</v>
      </c>
      <c r="J30" s="87">
        <f t="shared" si="9"/>
        <v>18.947208791208791</v>
      </c>
      <c r="K30" s="88">
        <f t="shared" si="10"/>
        <v>1052.3279762637362</v>
      </c>
      <c r="L30" s="88">
        <v>392.92</v>
      </c>
      <c r="M30" s="88">
        <f t="shared" si="11"/>
        <v>1571.68</v>
      </c>
      <c r="N30" s="88">
        <v>0</v>
      </c>
      <c r="O30" s="88">
        <f t="shared" si="12"/>
        <v>0</v>
      </c>
      <c r="P30" s="88">
        <f t="shared" si="13"/>
        <v>2624.0079762637361</v>
      </c>
    </row>
    <row r="31" spans="1:16" ht="57" x14ac:dyDescent="0.2">
      <c r="A31" s="85">
        <f>IF(D31=0,"",1+MAX(A$12:A30))</f>
        <v>16</v>
      </c>
      <c r="B31" s="85"/>
      <c r="C31" s="54" t="s">
        <v>77</v>
      </c>
      <c r="D31" s="28">
        <v>11</v>
      </c>
      <c r="E31" s="28" t="s">
        <v>55</v>
      </c>
      <c r="F31" s="86">
        <v>0</v>
      </c>
      <c r="G31" s="87">
        <f t="shared" si="8"/>
        <v>11</v>
      </c>
      <c r="H31" s="87">
        <v>4.2758131868131866</v>
      </c>
      <c r="I31" s="88">
        <v>55.54</v>
      </c>
      <c r="J31" s="87">
        <f t="shared" si="9"/>
        <v>47.03394505494505</v>
      </c>
      <c r="K31" s="88">
        <f t="shared" si="10"/>
        <v>2612.2653083516479</v>
      </c>
      <c r="L31" s="88">
        <v>350.97</v>
      </c>
      <c r="M31" s="88">
        <f t="shared" si="11"/>
        <v>3860.67</v>
      </c>
      <c r="N31" s="88">
        <v>0</v>
      </c>
      <c r="O31" s="88">
        <f t="shared" si="12"/>
        <v>0</v>
      </c>
      <c r="P31" s="88">
        <f t="shared" si="13"/>
        <v>6472.935308351648</v>
      </c>
    </row>
    <row r="32" spans="1:16" ht="71.25" x14ac:dyDescent="0.2">
      <c r="A32" s="85">
        <f>IF(D32=0,"",1+MAX(A$12:A31))</f>
        <v>17</v>
      </c>
      <c r="B32" s="85"/>
      <c r="C32" s="54" t="s">
        <v>78</v>
      </c>
      <c r="D32" s="28">
        <v>4</v>
      </c>
      <c r="E32" s="28" t="s">
        <v>55</v>
      </c>
      <c r="F32" s="86">
        <v>0</v>
      </c>
      <c r="G32" s="87">
        <f t="shared" si="8"/>
        <v>4</v>
      </c>
      <c r="H32" s="87">
        <v>4.8307582417582413</v>
      </c>
      <c r="I32" s="88">
        <v>55.54</v>
      </c>
      <c r="J32" s="87">
        <f t="shared" si="9"/>
        <v>19.323032967032965</v>
      </c>
      <c r="K32" s="88">
        <f t="shared" si="10"/>
        <v>1073.201250989011</v>
      </c>
      <c r="L32" s="88">
        <v>401.47</v>
      </c>
      <c r="M32" s="88">
        <f t="shared" si="11"/>
        <v>1605.88</v>
      </c>
      <c r="N32" s="88">
        <v>0</v>
      </c>
      <c r="O32" s="88">
        <f t="shared" si="12"/>
        <v>0</v>
      </c>
      <c r="P32" s="88">
        <f t="shared" si="13"/>
        <v>2679.0812509890111</v>
      </c>
    </row>
    <row r="33" spans="1:16" ht="42.75" x14ac:dyDescent="0.2">
      <c r="A33" s="85">
        <f>IF(D33=0,"",1+MAX(A$12:A32))</f>
        <v>18</v>
      </c>
      <c r="B33" s="85"/>
      <c r="C33" s="54" t="s">
        <v>79</v>
      </c>
      <c r="D33" s="28">
        <v>4</v>
      </c>
      <c r="E33" s="28" t="s">
        <v>55</v>
      </c>
      <c r="F33" s="86">
        <v>0</v>
      </c>
      <c r="G33" s="87">
        <f t="shared" si="8"/>
        <v>4</v>
      </c>
      <c r="H33" s="87">
        <v>2.4233956043956044</v>
      </c>
      <c r="I33" s="88">
        <v>55.54</v>
      </c>
      <c r="J33" s="87">
        <f t="shared" si="9"/>
        <v>9.6935824175824177</v>
      </c>
      <c r="K33" s="88">
        <f t="shared" si="10"/>
        <v>538.38156747252742</v>
      </c>
      <c r="L33" s="88">
        <v>182.4</v>
      </c>
      <c r="M33" s="88">
        <f t="shared" si="11"/>
        <v>729.6</v>
      </c>
      <c r="N33" s="88">
        <v>0</v>
      </c>
      <c r="O33" s="88">
        <f t="shared" si="12"/>
        <v>0</v>
      </c>
      <c r="P33" s="88">
        <f t="shared" si="13"/>
        <v>1267.9815674725273</v>
      </c>
    </row>
    <row r="34" spans="1:16" ht="57" x14ac:dyDescent="0.2">
      <c r="A34" s="85">
        <f>IF(D34=0,"",1+MAX(A$12:A33))</f>
        <v>19</v>
      </c>
      <c r="B34" s="85"/>
      <c r="C34" s="54" t="s">
        <v>80</v>
      </c>
      <c r="D34" s="28">
        <v>8</v>
      </c>
      <c r="E34" s="28" t="s">
        <v>55</v>
      </c>
      <c r="F34" s="86">
        <v>0</v>
      </c>
      <c r="G34" s="87">
        <f t="shared" si="8"/>
        <v>8</v>
      </c>
      <c r="H34" s="87">
        <v>0.66075824175824172</v>
      </c>
      <c r="I34" s="88">
        <v>55.54</v>
      </c>
      <c r="J34" s="87">
        <f t="shared" si="9"/>
        <v>5.2860659340659337</v>
      </c>
      <c r="K34" s="88">
        <f t="shared" si="10"/>
        <v>293.58810197802194</v>
      </c>
      <c r="L34" s="88">
        <v>22</v>
      </c>
      <c r="M34" s="88">
        <f t="shared" si="11"/>
        <v>176</v>
      </c>
      <c r="N34" s="88">
        <v>0</v>
      </c>
      <c r="O34" s="88">
        <f t="shared" si="12"/>
        <v>0</v>
      </c>
      <c r="P34" s="88">
        <f t="shared" si="13"/>
        <v>469.58810197802194</v>
      </c>
    </row>
    <row r="35" spans="1:16" ht="42.75" x14ac:dyDescent="0.2">
      <c r="A35" s="85">
        <f>IF(D35=0,"",1+MAX(A$12:A34))</f>
        <v>20</v>
      </c>
      <c r="B35" s="85"/>
      <c r="C35" s="54" t="s">
        <v>81</v>
      </c>
      <c r="D35" s="28">
        <v>23</v>
      </c>
      <c r="E35" s="28" t="s">
        <v>55</v>
      </c>
      <c r="F35" s="86">
        <v>0</v>
      </c>
      <c r="G35" s="87">
        <f t="shared" si="8"/>
        <v>23</v>
      </c>
      <c r="H35" s="87">
        <v>1.8895494505494506</v>
      </c>
      <c r="I35" s="88">
        <v>55.54</v>
      </c>
      <c r="J35" s="87">
        <f t="shared" si="9"/>
        <v>43.459637362637366</v>
      </c>
      <c r="K35" s="88">
        <f t="shared" si="10"/>
        <v>2413.7482591208791</v>
      </c>
      <c r="L35" s="88">
        <v>133.82</v>
      </c>
      <c r="M35" s="88">
        <f t="shared" si="11"/>
        <v>3077.8599999999997</v>
      </c>
      <c r="N35" s="88">
        <v>0</v>
      </c>
      <c r="O35" s="88">
        <f t="shared" si="12"/>
        <v>0</v>
      </c>
      <c r="P35" s="88">
        <f t="shared" si="13"/>
        <v>5491.6082591208788</v>
      </c>
    </row>
    <row r="36" spans="1:16" ht="71.25" x14ac:dyDescent="0.2">
      <c r="A36" s="85">
        <f>IF(D36=0,"",1+MAX(A$12:A35))</f>
        <v>21</v>
      </c>
      <c r="B36" s="85"/>
      <c r="C36" s="54" t="s">
        <v>82</v>
      </c>
      <c r="D36" s="28">
        <v>10</v>
      </c>
      <c r="E36" s="28" t="s">
        <v>55</v>
      </c>
      <c r="F36" s="86">
        <v>0</v>
      </c>
      <c r="G36" s="87">
        <f t="shared" si="8"/>
        <v>10</v>
      </c>
      <c r="H36" s="87">
        <v>2.4444945054945055</v>
      </c>
      <c r="I36" s="88">
        <v>55.54</v>
      </c>
      <c r="J36" s="87">
        <f t="shared" si="9"/>
        <v>24.444945054945055</v>
      </c>
      <c r="K36" s="88">
        <f t="shared" si="10"/>
        <v>1357.6722483516482</v>
      </c>
      <c r="L36" s="88">
        <v>184.32</v>
      </c>
      <c r="M36" s="88">
        <f t="shared" si="11"/>
        <v>1843.1999999999998</v>
      </c>
      <c r="N36" s="88">
        <v>0</v>
      </c>
      <c r="O36" s="88">
        <f t="shared" si="12"/>
        <v>0</v>
      </c>
      <c r="P36" s="88">
        <f t="shared" si="13"/>
        <v>3200.8722483516481</v>
      </c>
    </row>
    <row r="37" spans="1:16" ht="42.75" x14ac:dyDescent="0.2">
      <c r="A37" s="85">
        <f>IF(D37=0,"",1+MAX(A$12:A36))</f>
        <v>22</v>
      </c>
      <c r="B37" s="85"/>
      <c r="C37" s="54" t="s">
        <v>83</v>
      </c>
      <c r="D37" s="28">
        <v>3</v>
      </c>
      <c r="E37" s="28" t="s">
        <v>55</v>
      </c>
      <c r="F37" s="86">
        <v>0</v>
      </c>
      <c r="G37" s="87">
        <f t="shared" si="8"/>
        <v>3</v>
      </c>
      <c r="H37" s="87">
        <v>1.2677912087912087</v>
      </c>
      <c r="I37" s="88">
        <v>55.54</v>
      </c>
      <c r="J37" s="87">
        <f t="shared" si="9"/>
        <v>3.803373626373626</v>
      </c>
      <c r="K37" s="88">
        <f t="shared" si="10"/>
        <v>211.23937120879117</v>
      </c>
      <c r="L37" s="88">
        <v>77.239999999999995</v>
      </c>
      <c r="M37" s="88">
        <f t="shared" si="11"/>
        <v>231.71999999999997</v>
      </c>
      <c r="N37" s="88">
        <v>0</v>
      </c>
      <c r="O37" s="88">
        <f t="shared" si="12"/>
        <v>0</v>
      </c>
      <c r="P37" s="88">
        <f t="shared" si="13"/>
        <v>442.95937120879114</v>
      </c>
    </row>
    <row r="38" spans="1:16" ht="42.75" x14ac:dyDescent="0.2">
      <c r="A38" s="85">
        <f>IF(D38=0,"",1+MAX(A$12:A37))</f>
        <v>23</v>
      </c>
      <c r="B38" s="85"/>
      <c r="C38" s="54" t="s">
        <v>84</v>
      </c>
      <c r="D38" s="28">
        <v>2</v>
      </c>
      <c r="E38" s="28" t="s">
        <v>55</v>
      </c>
      <c r="F38" s="86">
        <v>0</v>
      </c>
      <c r="G38" s="87">
        <f t="shared" si="8"/>
        <v>2</v>
      </c>
      <c r="H38" s="87">
        <v>0.90240659340659346</v>
      </c>
      <c r="I38" s="88">
        <v>55.54</v>
      </c>
      <c r="J38" s="87">
        <f t="shared" si="9"/>
        <v>1.8048131868131869</v>
      </c>
      <c r="K38" s="88">
        <f t="shared" si="10"/>
        <v>100.2393243956044</v>
      </c>
      <c r="L38" s="88">
        <v>43.99</v>
      </c>
      <c r="M38" s="88">
        <f t="shared" si="11"/>
        <v>87.98</v>
      </c>
      <c r="N38" s="88">
        <v>0</v>
      </c>
      <c r="O38" s="88">
        <f t="shared" si="12"/>
        <v>0</v>
      </c>
      <c r="P38" s="88">
        <f t="shared" si="13"/>
        <v>188.21932439560442</v>
      </c>
    </row>
    <row r="39" spans="1:16" x14ac:dyDescent="0.2">
      <c r="A39" s="85">
        <f>IF(D39=0,"",1+MAX(A$12:A38))</f>
        <v>24</v>
      </c>
      <c r="B39" s="85"/>
      <c r="C39" s="54" t="s">
        <v>85</v>
      </c>
      <c r="D39" s="28">
        <v>8</v>
      </c>
      <c r="E39" s="28" t="s">
        <v>55</v>
      </c>
      <c r="F39" s="86">
        <v>0</v>
      </c>
      <c r="G39" s="87">
        <f t="shared" si="8"/>
        <v>8</v>
      </c>
      <c r="H39" s="87">
        <v>1.2184505494505495</v>
      </c>
      <c r="I39" s="88">
        <v>55.54</v>
      </c>
      <c r="J39" s="87">
        <f t="shared" si="9"/>
        <v>9.7476043956043963</v>
      </c>
      <c r="K39" s="88">
        <f t="shared" si="10"/>
        <v>541.38194813186817</v>
      </c>
      <c r="L39" s="88">
        <v>72.75</v>
      </c>
      <c r="M39" s="88">
        <f t="shared" si="11"/>
        <v>582</v>
      </c>
      <c r="N39" s="88">
        <v>0</v>
      </c>
      <c r="O39" s="88">
        <f t="shared" si="12"/>
        <v>0</v>
      </c>
      <c r="P39" s="88">
        <f t="shared" si="13"/>
        <v>1123.3819481318683</v>
      </c>
    </row>
    <row r="40" spans="1:16" ht="15" x14ac:dyDescent="0.2">
      <c r="A40" s="85"/>
      <c r="B40" s="85"/>
      <c r="C40" s="79" t="s">
        <v>86</v>
      </c>
      <c r="D40" s="28"/>
      <c r="E40" s="28"/>
      <c r="F40" s="86"/>
      <c r="G40" s="87"/>
      <c r="H40" s="87"/>
      <c r="I40" s="88"/>
      <c r="J40" s="87"/>
      <c r="K40" s="88"/>
      <c r="L40" s="88"/>
      <c r="M40" s="88"/>
      <c r="N40" s="88"/>
      <c r="O40" s="88"/>
      <c r="P40" s="88"/>
    </row>
    <row r="41" spans="1:16" s="3" customFormat="1" ht="15" x14ac:dyDescent="0.2">
      <c r="A41" s="85" t="str">
        <f>IF(E41=0,"",1+MAX(A20:A39))</f>
        <v/>
      </c>
      <c r="B41" s="30"/>
      <c r="C41" s="97" t="s">
        <v>63</v>
      </c>
      <c r="D41" s="28"/>
      <c r="E41" s="28"/>
      <c r="F41" s="86"/>
      <c r="G41" s="87"/>
      <c r="H41" s="87"/>
      <c r="I41" s="88"/>
      <c r="J41" s="87"/>
      <c r="K41" s="88"/>
      <c r="L41" s="88"/>
      <c r="M41" s="88"/>
      <c r="N41" s="88"/>
      <c r="O41" s="88"/>
      <c r="P41" s="88"/>
    </row>
    <row r="42" spans="1:16" ht="15" x14ac:dyDescent="0.2">
      <c r="A42" s="27">
        <f>IF(D42=0,"",1+MAX(A$12:A41))</f>
        <v>25</v>
      </c>
      <c r="B42" s="29"/>
      <c r="C42" s="54" t="s">
        <v>87</v>
      </c>
      <c r="D42" s="28">
        <v>6</v>
      </c>
      <c r="E42" s="28" t="s">
        <v>55</v>
      </c>
      <c r="F42" s="86">
        <v>0</v>
      </c>
      <c r="G42" s="87">
        <f t="shared" ref="G42:G48" si="14">(F42*D42)+D42</f>
        <v>6</v>
      </c>
      <c r="H42" s="87">
        <v>0.47</v>
      </c>
      <c r="I42" s="88">
        <v>55.54</v>
      </c>
      <c r="J42" s="87">
        <f t="shared" ref="J42:J48" si="15">H42*G42</f>
        <v>2.82</v>
      </c>
      <c r="K42" s="88">
        <f t="shared" ref="K42:K48" si="16">I42*J42</f>
        <v>156.62279999999998</v>
      </c>
      <c r="L42" s="88">
        <v>3.98</v>
      </c>
      <c r="M42" s="88">
        <f t="shared" ref="M42:M48" si="17">L42*G42</f>
        <v>23.88</v>
      </c>
      <c r="N42" s="88">
        <v>0</v>
      </c>
      <c r="O42" s="88">
        <f t="shared" ref="O42:O48" si="18">N42*G42</f>
        <v>0</v>
      </c>
      <c r="P42" s="88">
        <f t="shared" ref="P42:P48" si="19">IF(D42="","",(K42+M42+O42))</f>
        <v>180.50279999999998</v>
      </c>
    </row>
    <row r="43" spans="1:16" ht="15" x14ac:dyDescent="0.2">
      <c r="A43" s="98">
        <f>IF(D43=0,"",1+MAX(A$12:A42))</f>
        <v>26</v>
      </c>
      <c r="B43" s="29"/>
      <c r="C43" s="54" t="s">
        <v>88</v>
      </c>
      <c r="D43" s="28">
        <v>2</v>
      </c>
      <c r="E43" s="28" t="s">
        <v>55</v>
      </c>
      <c r="F43" s="86">
        <v>0</v>
      </c>
      <c r="G43" s="87">
        <f t="shared" si="14"/>
        <v>2</v>
      </c>
      <c r="H43" s="87">
        <v>0.51600000000000001</v>
      </c>
      <c r="I43" s="88">
        <v>55.54</v>
      </c>
      <c r="J43" s="87">
        <f t="shared" si="15"/>
        <v>1.032</v>
      </c>
      <c r="K43" s="88">
        <f t="shared" si="16"/>
        <v>57.317280000000004</v>
      </c>
      <c r="L43" s="88">
        <v>9.86</v>
      </c>
      <c r="M43" s="88">
        <f t="shared" si="17"/>
        <v>19.72</v>
      </c>
      <c r="N43" s="88">
        <v>0</v>
      </c>
      <c r="O43" s="88">
        <f t="shared" si="18"/>
        <v>0</v>
      </c>
      <c r="P43" s="88">
        <f t="shared" si="19"/>
        <v>77.03728000000001</v>
      </c>
    </row>
    <row r="44" spans="1:16" ht="15" x14ac:dyDescent="0.2">
      <c r="A44" s="98">
        <f>IF(D44=0,"",1+MAX(A$12:A43))</f>
        <v>27</v>
      </c>
      <c r="B44" s="29"/>
      <c r="C44" s="54" t="s">
        <v>89</v>
      </c>
      <c r="D44" s="28">
        <v>3</v>
      </c>
      <c r="E44" s="28" t="s">
        <v>55</v>
      </c>
      <c r="F44" s="86">
        <v>0</v>
      </c>
      <c r="G44" s="87">
        <f t="shared" si="14"/>
        <v>3</v>
      </c>
      <c r="H44" s="87">
        <v>1.413</v>
      </c>
      <c r="I44" s="88">
        <v>55.54</v>
      </c>
      <c r="J44" s="87">
        <f t="shared" si="15"/>
        <v>4.2389999999999999</v>
      </c>
      <c r="K44" s="88">
        <f t="shared" si="16"/>
        <v>235.43405999999999</v>
      </c>
      <c r="L44" s="88">
        <v>84.3</v>
      </c>
      <c r="M44" s="88">
        <f t="shared" si="17"/>
        <v>252.89999999999998</v>
      </c>
      <c r="N44" s="88">
        <v>0</v>
      </c>
      <c r="O44" s="88">
        <f t="shared" si="18"/>
        <v>0</v>
      </c>
      <c r="P44" s="88">
        <f t="shared" si="19"/>
        <v>488.33405999999997</v>
      </c>
    </row>
    <row r="45" spans="1:16" ht="15" x14ac:dyDescent="0.2">
      <c r="A45" s="98">
        <f>IF(D45=0,"",1+MAX(A$12:A44))</f>
        <v>28</v>
      </c>
      <c r="B45" s="29"/>
      <c r="C45" s="54" t="s">
        <v>90</v>
      </c>
      <c r="D45" s="28">
        <v>12</v>
      </c>
      <c r="E45" s="28" t="s">
        <v>55</v>
      </c>
      <c r="F45" s="86">
        <v>0</v>
      </c>
      <c r="G45" s="87">
        <f t="shared" si="14"/>
        <v>12</v>
      </c>
      <c r="H45" s="87">
        <v>1.782</v>
      </c>
      <c r="I45" s="88">
        <v>55.54</v>
      </c>
      <c r="J45" s="87">
        <f t="shared" si="15"/>
        <v>21.384</v>
      </c>
      <c r="K45" s="88">
        <f t="shared" si="16"/>
        <v>1187.6673599999999</v>
      </c>
      <c r="L45" s="88">
        <v>109.76</v>
      </c>
      <c r="M45" s="88">
        <f t="shared" si="17"/>
        <v>1317.1200000000001</v>
      </c>
      <c r="N45" s="88">
        <v>0</v>
      </c>
      <c r="O45" s="88">
        <f t="shared" si="18"/>
        <v>0</v>
      </c>
      <c r="P45" s="88">
        <f t="shared" si="19"/>
        <v>2504.7873600000003</v>
      </c>
    </row>
    <row r="46" spans="1:16" ht="15" x14ac:dyDescent="0.2">
      <c r="A46" s="98">
        <f>IF(D46=0,"",1+MAX(A$12:A45))</f>
        <v>29</v>
      </c>
      <c r="B46" s="29"/>
      <c r="C46" s="54" t="s">
        <v>91</v>
      </c>
      <c r="D46" s="28">
        <v>5</v>
      </c>
      <c r="E46" s="28" t="s">
        <v>55</v>
      </c>
      <c r="F46" s="86">
        <v>0</v>
      </c>
      <c r="G46" s="87">
        <f t="shared" si="14"/>
        <v>5</v>
      </c>
      <c r="H46" s="87">
        <v>1.1259999999999999</v>
      </c>
      <c r="I46" s="88">
        <v>55.54</v>
      </c>
      <c r="J46" s="87">
        <f t="shared" si="15"/>
        <v>5.629999999999999</v>
      </c>
      <c r="K46" s="88">
        <f t="shared" si="16"/>
        <v>312.69019999999995</v>
      </c>
      <c r="L46" s="88">
        <v>48.98</v>
      </c>
      <c r="M46" s="88">
        <f t="shared" si="17"/>
        <v>244.89999999999998</v>
      </c>
      <c r="N46" s="88">
        <v>0</v>
      </c>
      <c r="O46" s="88">
        <f t="shared" si="18"/>
        <v>0</v>
      </c>
      <c r="P46" s="88">
        <f t="shared" si="19"/>
        <v>557.59019999999987</v>
      </c>
    </row>
    <row r="47" spans="1:16" ht="15" x14ac:dyDescent="0.2">
      <c r="A47" s="98">
        <f>IF(D47=0,"",1+MAX(A$12:A46))</f>
        <v>30</v>
      </c>
      <c r="B47" s="29"/>
      <c r="C47" s="54" t="s">
        <v>92</v>
      </c>
      <c r="D47" s="28">
        <v>3</v>
      </c>
      <c r="E47" s="28" t="s">
        <v>55</v>
      </c>
      <c r="F47" s="86">
        <v>0</v>
      </c>
      <c r="G47" s="87">
        <f t="shared" si="14"/>
        <v>3</v>
      </c>
      <c r="H47" s="87">
        <v>1.506</v>
      </c>
      <c r="I47" s="88">
        <v>55.54</v>
      </c>
      <c r="J47" s="87">
        <f t="shared" si="15"/>
        <v>4.5179999999999998</v>
      </c>
      <c r="K47" s="88">
        <f t="shared" si="16"/>
        <v>250.92971999999997</v>
      </c>
      <c r="L47" s="88">
        <v>87.96</v>
      </c>
      <c r="M47" s="88">
        <f t="shared" si="17"/>
        <v>263.88</v>
      </c>
      <c r="N47" s="88">
        <v>0</v>
      </c>
      <c r="O47" s="88">
        <f t="shared" si="18"/>
        <v>0</v>
      </c>
      <c r="P47" s="88">
        <f t="shared" si="19"/>
        <v>514.80971999999997</v>
      </c>
    </row>
    <row r="48" spans="1:16" ht="15" x14ac:dyDescent="0.2">
      <c r="A48" s="98">
        <f>IF(D48=0,"",1+MAX(A$12:A47))</f>
        <v>31</v>
      </c>
      <c r="B48" s="29"/>
      <c r="C48" s="54" t="s">
        <v>93</v>
      </c>
      <c r="D48" s="28">
        <v>9</v>
      </c>
      <c r="E48" s="28" t="s">
        <v>55</v>
      </c>
      <c r="F48" s="86">
        <v>0</v>
      </c>
      <c r="G48" s="87">
        <f t="shared" si="14"/>
        <v>9</v>
      </c>
      <c r="H48" s="87">
        <v>1.996</v>
      </c>
      <c r="I48" s="88">
        <v>55.54</v>
      </c>
      <c r="J48" s="87">
        <f t="shared" si="15"/>
        <v>17.963999999999999</v>
      </c>
      <c r="K48" s="88">
        <f t="shared" si="16"/>
        <v>997.72055999999986</v>
      </c>
      <c r="L48" s="88">
        <v>135.09</v>
      </c>
      <c r="M48" s="88">
        <f t="shared" si="17"/>
        <v>1215.81</v>
      </c>
      <c r="N48" s="88">
        <v>0</v>
      </c>
      <c r="O48" s="88">
        <f t="shared" si="18"/>
        <v>0</v>
      </c>
      <c r="P48" s="88">
        <f t="shared" si="19"/>
        <v>2213.5305599999997</v>
      </c>
    </row>
    <row r="49" spans="1:16" s="3" customFormat="1" ht="15" x14ac:dyDescent="0.2">
      <c r="A49" s="85" t="str">
        <f>IF(E49=0,"",1+MAX(A22:A42))</f>
        <v/>
      </c>
      <c r="B49" s="30"/>
      <c r="C49" s="97" t="s">
        <v>62</v>
      </c>
      <c r="D49" s="28"/>
      <c r="E49" s="28"/>
      <c r="F49" s="86"/>
      <c r="G49" s="87"/>
      <c r="H49" s="87"/>
      <c r="I49" s="88"/>
      <c r="J49" s="87"/>
      <c r="K49" s="88"/>
      <c r="L49" s="88"/>
      <c r="M49" s="88"/>
      <c r="N49" s="88"/>
      <c r="O49" s="88"/>
      <c r="P49" s="88"/>
    </row>
    <row r="50" spans="1:16" s="3" customFormat="1" ht="15" x14ac:dyDescent="0.2">
      <c r="A50" s="27">
        <f>IF(D50=0,"",1+MAX(A$12:A49))</f>
        <v>32</v>
      </c>
      <c r="B50" s="30"/>
      <c r="C50" s="54" t="s">
        <v>68</v>
      </c>
      <c r="D50" s="28">
        <v>9</v>
      </c>
      <c r="E50" s="28" t="s">
        <v>55</v>
      </c>
      <c r="F50" s="86">
        <v>0</v>
      </c>
      <c r="G50" s="87">
        <f t="shared" ref="G50:G55" si="20">(F50*D50)+D50</f>
        <v>9</v>
      </c>
      <c r="H50" s="87">
        <v>0.624</v>
      </c>
      <c r="I50" s="88">
        <v>55.54</v>
      </c>
      <c r="J50" s="87">
        <f t="shared" ref="J50:J55" si="21">H50*G50</f>
        <v>5.6159999999999997</v>
      </c>
      <c r="K50" s="88">
        <f t="shared" ref="K50:K55" si="22">I50*J50</f>
        <v>311.91263999999995</v>
      </c>
      <c r="L50" s="88">
        <v>23.18</v>
      </c>
      <c r="M50" s="88">
        <f t="shared" ref="M50:M55" si="23">L50*G50</f>
        <v>208.62</v>
      </c>
      <c r="N50" s="88">
        <v>0</v>
      </c>
      <c r="O50" s="88">
        <f t="shared" ref="O50:O55" si="24">N50*G50</f>
        <v>0</v>
      </c>
      <c r="P50" s="88">
        <f t="shared" ref="P50:P55" si="25">IF(D50="","",(K50+M50+O50))</f>
        <v>520.5326399999999</v>
      </c>
    </row>
    <row r="51" spans="1:16" s="3" customFormat="1" ht="15" x14ac:dyDescent="0.2">
      <c r="A51" s="98">
        <f>IF(D51=0,"",1+MAX(A$12:A50))</f>
        <v>33</v>
      </c>
      <c r="B51" s="30"/>
      <c r="C51" s="54" t="s">
        <v>66</v>
      </c>
      <c r="D51" s="28">
        <v>1</v>
      </c>
      <c r="E51" s="28" t="s">
        <v>55</v>
      </c>
      <c r="F51" s="86">
        <v>0</v>
      </c>
      <c r="G51" s="87">
        <f t="shared" si="20"/>
        <v>1</v>
      </c>
      <c r="H51" s="87">
        <v>0.65200000000000002</v>
      </c>
      <c r="I51" s="88">
        <v>55.54</v>
      </c>
      <c r="J51" s="87">
        <f t="shared" si="21"/>
        <v>0.65200000000000002</v>
      </c>
      <c r="K51" s="88">
        <f t="shared" si="22"/>
        <v>36.21208</v>
      </c>
      <c r="L51" s="88">
        <v>25.48</v>
      </c>
      <c r="M51" s="88">
        <f t="shared" si="23"/>
        <v>25.48</v>
      </c>
      <c r="N51" s="88">
        <v>0</v>
      </c>
      <c r="O51" s="88">
        <f t="shared" si="24"/>
        <v>0</v>
      </c>
      <c r="P51" s="88">
        <f t="shared" si="25"/>
        <v>61.692080000000004</v>
      </c>
    </row>
    <row r="52" spans="1:16" s="3" customFormat="1" ht="15" x14ac:dyDescent="0.2">
      <c r="A52" s="98">
        <f>IF(D52=0,"",1+MAX(A$12:A51))</f>
        <v>34</v>
      </c>
      <c r="B52" s="30"/>
      <c r="C52" s="54" t="s">
        <v>67</v>
      </c>
      <c r="D52" s="28">
        <v>1</v>
      </c>
      <c r="E52" s="28" t="s">
        <v>55</v>
      </c>
      <c r="F52" s="86">
        <v>0</v>
      </c>
      <c r="G52" s="87">
        <f t="shared" si="20"/>
        <v>1</v>
      </c>
      <c r="H52" s="87">
        <v>0.61399999999999999</v>
      </c>
      <c r="I52" s="88">
        <v>55.54</v>
      </c>
      <c r="J52" s="87">
        <f t="shared" si="21"/>
        <v>0.61399999999999999</v>
      </c>
      <c r="K52" s="88">
        <f t="shared" si="22"/>
        <v>34.101559999999999</v>
      </c>
      <c r="L52" s="88">
        <v>21.87</v>
      </c>
      <c r="M52" s="88">
        <f t="shared" si="23"/>
        <v>21.87</v>
      </c>
      <c r="N52" s="88">
        <v>0</v>
      </c>
      <c r="O52" s="88">
        <f t="shared" si="24"/>
        <v>0</v>
      </c>
      <c r="P52" s="88">
        <f t="shared" si="25"/>
        <v>55.971559999999997</v>
      </c>
    </row>
    <row r="53" spans="1:16" s="3" customFormat="1" ht="15" x14ac:dyDescent="0.2">
      <c r="A53" s="98">
        <f>IF(D53=0,"",1+MAX(A$12:A52))</f>
        <v>35</v>
      </c>
      <c r="B53" s="30"/>
      <c r="C53" s="54" t="s">
        <v>94</v>
      </c>
      <c r="D53" s="28">
        <v>12</v>
      </c>
      <c r="E53" s="28" t="s">
        <v>55</v>
      </c>
      <c r="F53" s="86">
        <v>0</v>
      </c>
      <c r="G53" s="87">
        <f t="shared" si="20"/>
        <v>12</v>
      </c>
      <c r="H53" s="87">
        <v>0.55800000000000005</v>
      </c>
      <c r="I53" s="88">
        <v>55.54</v>
      </c>
      <c r="J53" s="87">
        <f t="shared" si="21"/>
        <v>6.6960000000000006</v>
      </c>
      <c r="K53" s="88">
        <f t="shared" si="22"/>
        <v>371.89584000000002</v>
      </c>
      <c r="L53" s="88">
        <v>12.88</v>
      </c>
      <c r="M53" s="88">
        <f t="shared" si="23"/>
        <v>154.56</v>
      </c>
      <c r="N53" s="88">
        <v>0</v>
      </c>
      <c r="O53" s="88">
        <f t="shared" si="24"/>
        <v>0</v>
      </c>
      <c r="P53" s="88">
        <f t="shared" si="25"/>
        <v>526.45584000000008</v>
      </c>
    </row>
    <row r="54" spans="1:16" s="3" customFormat="1" ht="15" x14ac:dyDescent="0.2">
      <c r="A54" s="98">
        <f>IF(D54=0,"",1+MAX(A$12:A53))</f>
        <v>36</v>
      </c>
      <c r="B54" s="30"/>
      <c r="C54" s="54" t="s">
        <v>95</v>
      </c>
      <c r="D54" s="28">
        <v>5</v>
      </c>
      <c r="E54" s="28" t="s">
        <v>55</v>
      </c>
      <c r="F54" s="86">
        <v>0</v>
      </c>
      <c r="G54" s="87">
        <f t="shared" si="20"/>
        <v>5</v>
      </c>
      <c r="H54" s="87">
        <v>0.876</v>
      </c>
      <c r="I54" s="88">
        <v>55.54</v>
      </c>
      <c r="J54" s="87">
        <f t="shared" si="21"/>
        <v>4.38</v>
      </c>
      <c r="K54" s="88">
        <f t="shared" si="22"/>
        <v>243.26519999999999</v>
      </c>
      <c r="L54" s="88">
        <v>34.979999999999997</v>
      </c>
      <c r="M54" s="88">
        <f t="shared" si="23"/>
        <v>174.89999999999998</v>
      </c>
      <c r="N54" s="88">
        <v>0</v>
      </c>
      <c r="O54" s="88">
        <f t="shared" si="24"/>
        <v>0</v>
      </c>
      <c r="P54" s="88">
        <f t="shared" si="25"/>
        <v>418.16519999999997</v>
      </c>
    </row>
    <row r="55" spans="1:16" s="3" customFormat="1" ht="15" x14ac:dyDescent="0.2">
      <c r="A55" s="98">
        <f>IF(D55=0,"",1+MAX(A$12:A54))</f>
        <v>37</v>
      </c>
      <c r="B55" s="30"/>
      <c r="C55" s="54" t="s">
        <v>65</v>
      </c>
      <c r="D55" s="28">
        <v>61</v>
      </c>
      <c r="E55" s="28" t="s">
        <v>55</v>
      </c>
      <c r="F55" s="86">
        <v>0</v>
      </c>
      <c r="G55" s="87">
        <f t="shared" si="20"/>
        <v>61</v>
      </c>
      <c r="H55" s="87">
        <v>0.56399999999999995</v>
      </c>
      <c r="I55" s="88">
        <v>55.54</v>
      </c>
      <c r="J55" s="87">
        <f t="shared" si="21"/>
        <v>34.403999999999996</v>
      </c>
      <c r="K55" s="88">
        <f t="shared" si="22"/>
        <v>1910.7981599999998</v>
      </c>
      <c r="L55" s="88">
        <v>15.98</v>
      </c>
      <c r="M55" s="88">
        <f t="shared" si="23"/>
        <v>974.78</v>
      </c>
      <c r="N55" s="88">
        <v>0</v>
      </c>
      <c r="O55" s="88">
        <f t="shared" si="24"/>
        <v>0</v>
      </c>
      <c r="P55" s="88">
        <f t="shared" si="25"/>
        <v>2885.57816</v>
      </c>
    </row>
    <row r="56" spans="1:16" s="3" customFormat="1" ht="15" x14ac:dyDescent="0.2">
      <c r="A56" s="98"/>
      <c r="B56" s="30"/>
      <c r="C56" s="79" t="s">
        <v>64</v>
      </c>
      <c r="D56" s="28"/>
      <c r="E56" s="28"/>
      <c r="F56" s="86"/>
      <c r="G56" s="87"/>
      <c r="H56" s="87"/>
      <c r="I56" s="88"/>
      <c r="J56" s="87"/>
      <c r="K56" s="88"/>
      <c r="L56" s="88"/>
      <c r="M56" s="88"/>
      <c r="N56" s="88"/>
      <c r="O56" s="88"/>
      <c r="P56" s="88"/>
    </row>
    <row r="57" spans="1:16" s="3" customFormat="1" ht="42.75" x14ac:dyDescent="0.2">
      <c r="A57" s="98">
        <f>IF(D57=0,"",1+MAX(A$12:A56))</f>
        <v>38</v>
      </c>
      <c r="B57" s="30"/>
      <c r="C57" s="54" t="s">
        <v>96</v>
      </c>
      <c r="D57" s="28">
        <v>1</v>
      </c>
      <c r="E57" s="28" t="s">
        <v>55</v>
      </c>
      <c r="F57" s="86">
        <v>0</v>
      </c>
      <c r="G57" s="87">
        <f t="shared" ref="G57:G60" si="26">(F57*D57)+D57</f>
        <v>1</v>
      </c>
      <c r="H57" s="87">
        <v>6.5119999999999996</v>
      </c>
      <c r="I57" s="88">
        <v>55.54</v>
      </c>
      <c r="J57" s="87">
        <f t="shared" ref="J57:J60" si="27">H57*G57</f>
        <v>6.5119999999999996</v>
      </c>
      <c r="K57" s="88">
        <f t="shared" ref="K57:K60" si="28">I57*J57</f>
        <v>361.67647999999997</v>
      </c>
      <c r="L57" s="88">
        <v>1410.29</v>
      </c>
      <c r="M57" s="88">
        <f t="shared" ref="M57:M60" si="29">L57*G57</f>
        <v>1410.29</v>
      </c>
      <c r="N57" s="88">
        <v>0</v>
      </c>
      <c r="O57" s="88">
        <f t="shared" ref="O57:O60" si="30">N57*G57</f>
        <v>0</v>
      </c>
      <c r="P57" s="88">
        <f t="shared" ref="P57:P60" si="31">IF(D57="","",(K57+M57+O57))</f>
        <v>1771.96648</v>
      </c>
    </row>
    <row r="58" spans="1:16" s="3" customFormat="1" ht="28.5" x14ac:dyDescent="0.2">
      <c r="A58" s="98">
        <f>IF(D58=0,"",1+MAX(A$12:A57))</f>
        <v>39</v>
      </c>
      <c r="B58" s="30"/>
      <c r="C58" s="54" t="s">
        <v>97</v>
      </c>
      <c r="D58" s="28">
        <v>2</v>
      </c>
      <c r="E58" s="28" t="s">
        <v>55</v>
      </c>
      <c r="F58" s="86">
        <v>0</v>
      </c>
      <c r="G58" s="87">
        <f t="shared" si="26"/>
        <v>2</v>
      </c>
      <c r="H58" s="87">
        <v>7.9859999999999998</v>
      </c>
      <c r="I58" s="88">
        <v>55.54</v>
      </c>
      <c r="J58" s="87">
        <f t="shared" si="27"/>
        <v>15.972</v>
      </c>
      <c r="K58" s="88">
        <f t="shared" si="28"/>
        <v>887.08488</v>
      </c>
      <c r="L58" s="88">
        <v>1880.18</v>
      </c>
      <c r="M58" s="88">
        <f t="shared" si="29"/>
        <v>3760.36</v>
      </c>
      <c r="N58" s="88">
        <v>0</v>
      </c>
      <c r="O58" s="88">
        <f t="shared" si="30"/>
        <v>0</v>
      </c>
      <c r="P58" s="88">
        <f t="shared" si="31"/>
        <v>4647.44488</v>
      </c>
    </row>
    <row r="59" spans="1:16" s="3" customFormat="1" ht="42.75" x14ac:dyDescent="0.2">
      <c r="A59" s="98">
        <f>IF(D59=0,"",1+MAX(A$12:A58))</f>
        <v>40</v>
      </c>
      <c r="B59" s="30"/>
      <c r="C59" s="54" t="s">
        <v>98</v>
      </c>
      <c r="D59" s="28">
        <v>1</v>
      </c>
      <c r="E59" s="28" t="s">
        <v>55</v>
      </c>
      <c r="F59" s="86">
        <v>0</v>
      </c>
      <c r="G59" s="87">
        <f t="shared" si="26"/>
        <v>1</v>
      </c>
      <c r="H59" s="87">
        <v>9.2439999999999998</v>
      </c>
      <c r="I59" s="88">
        <v>55.54</v>
      </c>
      <c r="J59" s="87">
        <f t="shared" si="27"/>
        <v>9.2439999999999998</v>
      </c>
      <c r="K59" s="88">
        <f t="shared" si="28"/>
        <v>513.41175999999996</v>
      </c>
      <c r="L59" s="88">
        <v>2026.7</v>
      </c>
      <c r="M59" s="88">
        <f t="shared" si="29"/>
        <v>2026.7</v>
      </c>
      <c r="N59" s="88">
        <v>0</v>
      </c>
      <c r="O59" s="88">
        <f t="shared" si="30"/>
        <v>0</v>
      </c>
      <c r="P59" s="88">
        <f t="shared" si="31"/>
        <v>2540.1117599999998</v>
      </c>
    </row>
    <row r="60" spans="1:16" s="3" customFormat="1" ht="42.75" x14ac:dyDescent="0.2">
      <c r="A60" s="98">
        <f>IF(D60=0,"",1+MAX(A$12:A59))</f>
        <v>41</v>
      </c>
      <c r="B60" s="30"/>
      <c r="C60" s="54" t="s">
        <v>99</v>
      </c>
      <c r="D60" s="28">
        <v>1</v>
      </c>
      <c r="E60" s="28" t="s">
        <v>55</v>
      </c>
      <c r="F60" s="86">
        <v>0</v>
      </c>
      <c r="G60" s="87">
        <f t="shared" si="26"/>
        <v>1</v>
      </c>
      <c r="H60" s="87">
        <v>9.2439999999999998</v>
      </c>
      <c r="I60" s="88">
        <v>55.54</v>
      </c>
      <c r="J60" s="87">
        <f t="shared" si="27"/>
        <v>9.2439999999999998</v>
      </c>
      <c r="K60" s="88">
        <f t="shared" si="28"/>
        <v>513.41175999999996</v>
      </c>
      <c r="L60" s="88">
        <v>2026.7</v>
      </c>
      <c r="M60" s="88">
        <f t="shared" si="29"/>
        <v>2026.7</v>
      </c>
      <c r="N60" s="88">
        <v>0</v>
      </c>
      <c r="O60" s="88">
        <f t="shared" si="30"/>
        <v>0</v>
      </c>
      <c r="P60" s="88">
        <f t="shared" si="31"/>
        <v>2540.1117599999998</v>
      </c>
    </row>
    <row r="61" spans="1:16" s="3" customFormat="1" ht="15" x14ac:dyDescent="0.2">
      <c r="A61" s="85" t="str">
        <f>IF(E61=0,"",1+MAX(A41:A50))</f>
        <v/>
      </c>
      <c r="B61" s="30"/>
      <c r="C61" s="79" t="s">
        <v>100</v>
      </c>
      <c r="D61" s="28"/>
      <c r="E61" s="28"/>
      <c r="F61" s="86"/>
      <c r="G61" s="87"/>
      <c r="H61" s="87"/>
      <c r="I61" s="88"/>
      <c r="J61" s="87"/>
      <c r="K61" s="88"/>
      <c r="L61" s="88"/>
      <c r="M61" s="88"/>
      <c r="N61" s="88"/>
      <c r="O61" s="88"/>
      <c r="P61" s="88"/>
    </row>
    <row r="62" spans="1:16" ht="15" x14ac:dyDescent="0.2">
      <c r="A62" s="27">
        <f>IF(D62=0,"",1+MAX(A$12:A61))</f>
        <v>42</v>
      </c>
      <c r="B62" s="29"/>
      <c r="C62" s="54" t="s">
        <v>101</v>
      </c>
      <c r="D62" s="28">
        <v>52</v>
      </c>
      <c r="E62" s="28" t="s">
        <v>55</v>
      </c>
      <c r="F62" s="86">
        <v>0</v>
      </c>
      <c r="G62" s="87">
        <f t="shared" ref="G62:G65" si="32">(F62*D62)+D62</f>
        <v>52</v>
      </c>
      <c r="H62" s="87">
        <v>0.59799999999999998</v>
      </c>
      <c r="I62" s="88">
        <v>55.54</v>
      </c>
      <c r="J62" s="87">
        <f t="shared" ref="J62:J65" si="33">H62*G62</f>
        <v>31.096</v>
      </c>
      <c r="K62" s="88">
        <f t="shared" ref="K62:K65" si="34">I62*J62</f>
        <v>1727.0718400000001</v>
      </c>
      <c r="L62" s="88">
        <v>24.28</v>
      </c>
      <c r="M62" s="88">
        <f t="shared" ref="M62:M65" si="35">L62*G62</f>
        <v>1262.56</v>
      </c>
      <c r="N62" s="88">
        <v>0</v>
      </c>
      <c r="O62" s="88">
        <f t="shared" ref="O62:O65" si="36">N62*G62</f>
        <v>0</v>
      </c>
      <c r="P62" s="88">
        <f t="shared" ref="P62:P65" si="37">IF(D62="","",(K62+M62+O62))</f>
        <v>2989.63184</v>
      </c>
    </row>
    <row r="63" spans="1:16" ht="15" x14ac:dyDescent="0.2">
      <c r="A63" s="98">
        <f>IF(D63=0,"",1+MAX(A$12:A62))</f>
        <v>43</v>
      </c>
      <c r="B63" s="29"/>
      <c r="C63" s="54" t="s">
        <v>102</v>
      </c>
      <c r="D63" s="28">
        <v>1</v>
      </c>
      <c r="E63" s="28" t="s">
        <v>55</v>
      </c>
      <c r="F63" s="86">
        <v>0</v>
      </c>
      <c r="G63" s="87">
        <f t="shared" si="32"/>
        <v>1</v>
      </c>
      <c r="H63" s="87">
        <v>1.786</v>
      </c>
      <c r="I63" s="88">
        <v>55.54</v>
      </c>
      <c r="J63" s="87">
        <f t="shared" si="33"/>
        <v>1.786</v>
      </c>
      <c r="K63" s="88">
        <f t="shared" si="34"/>
        <v>99.19444</v>
      </c>
      <c r="L63" s="88">
        <v>134.74</v>
      </c>
      <c r="M63" s="88">
        <f t="shared" si="35"/>
        <v>134.74</v>
      </c>
      <c r="N63" s="88">
        <v>0</v>
      </c>
      <c r="O63" s="88">
        <f t="shared" si="36"/>
        <v>0</v>
      </c>
      <c r="P63" s="88">
        <f t="shared" si="37"/>
        <v>233.93444</v>
      </c>
    </row>
    <row r="64" spans="1:16" ht="15" x14ac:dyDescent="0.2">
      <c r="A64" s="98">
        <f>IF(D64=0,"",1+MAX(A$12:A63))</f>
        <v>44</v>
      </c>
      <c r="B64" s="29"/>
      <c r="C64" s="54" t="s">
        <v>103</v>
      </c>
      <c r="D64" s="28">
        <v>1</v>
      </c>
      <c r="E64" s="28" t="s">
        <v>55</v>
      </c>
      <c r="F64" s="86">
        <v>0</v>
      </c>
      <c r="G64" s="87">
        <f t="shared" si="32"/>
        <v>1</v>
      </c>
      <c r="H64" s="87">
        <v>2.5139999999999998</v>
      </c>
      <c r="I64" s="88">
        <v>55.54</v>
      </c>
      <c r="J64" s="87">
        <f t="shared" si="33"/>
        <v>2.5139999999999998</v>
      </c>
      <c r="K64" s="88">
        <f t="shared" si="34"/>
        <v>139.62755999999999</v>
      </c>
      <c r="L64" s="88">
        <v>298.55</v>
      </c>
      <c r="M64" s="88">
        <f t="shared" si="35"/>
        <v>298.55</v>
      </c>
      <c r="N64" s="88">
        <v>0</v>
      </c>
      <c r="O64" s="88">
        <f t="shared" si="36"/>
        <v>0</v>
      </c>
      <c r="P64" s="88">
        <f t="shared" si="37"/>
        <v>438.17755999999997</v>
      </c>
    </row>
    <row r="65" spans="1:16" ht="15" x14ac:dyDescent="0.2">
      <c r="A65" s="98">
        <f>IF(D65=0,"",1+MAX(A$12:A64))</f>
        <v>45</v>
      </c>
      <c r="B65" s="29"/>
      <c r="C65" s="54" t="s">
        <v>104</v>
      </c>
      <c r="D65" s="28">
        <v>1</v>
      </c>
      <c r="E65" s="28" t="s">
        <v>55</v>
      </c>
      <c r="F65" s="86">
        <v>0</v>
      </c>
      <c r="G65" s="87">
        <f t="shared" si="32"/>
        <v>1</v>
      </c>
      <c r="H65" s="87">
        <v>1.1020000000000001</v>
      </c>
      <c r="I65" s="88">
        <v>55.54</v>
      </c>
      <c r="J65" s="87">
        <f t="shared" si="33"/>
        <v>1.1020000000000001</v>
      </c>
      <c r="K65" s="88">
        <f t="shared" si="34"/>
        <v>61.205080000000002</v>
      </c>
      <c r="L65" s="88">
        <v>67.959999999999994</v>
      </c>
      <c r="M65" s="88">
        <f t="shared" si="35"/>
        <v>67.959999999999994</v>
      </c>
      <c r="N65" s="88">
        <v>0</v>
      </c>
      <c r="O65" s="88">
        <f t="shared" si="36"/>
        <v>0</v>
      </c>
      <c r="P65" s="88">
        <f t="shared" si="37"/>
        <v>129.16507999999999</v>
      </c>
    </row>
    <row r="66" spans="1:16" ht="15" x14ac:dyDescent="0.2">
      <c r="A66" s="98"/>
      <c r="B66" s="29"/>
      <c r="C66" s="79" t="s">
        <v>105</v>
      </c>
      <c r="D66" s="28"/>
      <c r="E66" s="28"/>
      <c r="F66" s="86"/>
      <c r="G66" s="87"/>
      <c r="H66" s="87"/>
      <c r="I66" s="88"/>
      <c r="J66" s="87"/>
      <c r="K66" s="88"/>
      <c r="L66" s="88"/>
      <c r="M66" s="88"/>
      <c r="N66" s="88"/>
      <c r="O66" s="88"/>
      <c r="P66" s="88"/>
    </row>
    <row r="67" spans="1:16" ht="15" x14ac:dyDescent="0.2">
      <c r="A67" s="98">
        <f>IF(D67=0,"",1+MAX(A$12:A66))</f>
        <v>46</v>
      </c>
      <c r="B67" s="29"/>
      <c r="C67" s="54" t="s">
        <v>106</v>
      </c>
      <c r="D67" s="28">
        <v>19</v>
      </c>
      <c r="E67" s="28" t="s">
        <v>55</v>
      </c>
      <c r="F67" s="86">
        <v>0</v>
      </c>
      <c r="G67" s="87">
        <f t="shared" ref="G67:G69" si="38">(F67*D67)+D67</f>
        <v>19</v>
      </c>
      <c r="H67" s="87">
        <v>0.56999999999999995</v>
      </c>
      <c r="I67" s="88">
        <v>55.54</v>
      </c>
      <c r="J67" s="87">
        <f t="shared" ref="J67:J69" si="39">H67*G67</f>
        <v>10.829999999999998</v>
      </c>
      <c r="K67" s="88">
        <f t="shared" ref="K67:K69" si="40">I67*J67</f>
        <v>601.49819999999988</v>
      </c>
      <c r="L67" s="88">
        <v>5.98</v>
      </c>
      <c r="M67" s="88">
        <f t="shared" ref="M67:M69" si="41">L67*G67</f>
        <v>113.62</v>
      </c>
      <c r="N67" s="88">
        <v>0</v>
      </c>
      <c r="O67" s="88">
        <f t="shared" ref="O67:O69" si="42">N67*G67</f>
        <v>0</v>
      </c>
      <c r="P67" s="88">
        <f t="shared" ref="P67:P69" si="43">IF(D67="","",(K67+M67+O67))</f>
        <v>715.11819999999989</v>
      </c>
    </row>
    <row r="68" spans="1:16" ht="28.5" x14ac:dyDescent="0.2">
      <c r="A68" s="98">
        <f>IF(D68=0,"",1+MAX(A$12:A67))</f>
        <v>47</v>
      </c>
      <c r="B68" s="29"/>
      <c r="C68" s="54" t="s">
        <v>107</v>
      </c>
      <c r="D68" s="28">
        <v>1</v>
      </c>
      <c r="E68" s="28" t="s">
        <v>55</v>
      </c>
      <c r="F68" s="86">
        <v>0</v>
      </c>
      <c r="G68" s="87">
        <f t="shared" si="38"/>
        <v>1</v>
      </c>
      <c r="H68" s="87">
        <v>1.5289999999999999</v>
      </c>
      <c r="I68" s="88">
        <v>55.54</v>
      </c>
      <c r="J68" s="87">
        <f t="shared" si="39"/>
        <v>1.5289999999999999</v>
      </c>
      <c r="K68" s="88">
        <f t="shared" si="40"/>
        <v>84.920659999999998</v>
      </c>
      <c r="L68" s="88">
        <v>105.27</v>
      </c>
      <c r="M68" s="88">
        <f t="shared" si="41"/>
        <v>105.27</v>
      </c>
      <c r="N68" s="88">
        <v>0</v>
      </c>
      <c r="O68" s="88">
        <f t="shared" si="42"/>
        <v>0</v>
      </c>
      <c r="P68" s="88">
        <f t="shared" si="43"/>
        <v>190.19065999999998</v>
      </c>
    </row>
    <row r="69" spans="1:16" ht="15" x14ac:dyDescent="0.2">
      <c r="A69" s="98">
        <f>IF(D69=0,"",1+MAX(A$12:A68))</f>
        <v>48</v>
      </c>
      <c r="B69" s="29"/>
      <c r="C69" s="54" t="s">
        <v>108</v>
      </c>
      <c r="D69" s="28">
        <v>3</v>
      </c>
      <c r="E69" s="28" t="s">
        <v>55</v>
      </c>
      <c r="F69" s="86">
        <v>0</v>
      </c>
      <c r="G69" s="87">
        <f t="shared" si="38"/>
        <v>3</v>
      </c>
      <c r="H69" s="87">
        <v>0.63800000000000001</v>
      </c>
      <c r="I69" s="88">
        <v>55.54</v>
      </c>
      <c r="J69" s="87">
        <f t="shared" si="39"/>
        <v>1.9140000000000001</v>
      </c>
      <c r="K69" s="88">
        <f t="shared" si="40"/>
        <v>106.30356</v>
      </c>
      <c r="L69" s="88">
        <v>11.03</v>
      </c>
      <c r="M69" s="88">
        <f t="shared" si="41"/>
        <v>33.089999999999996</v>
      </c>
      <c r="N69" s="88">
        <v>0</v>
      </c>
      <c r="O69" s="88">
        <f t="shared" si="42"/>
        <v>0</v>
      </c>
      <c r="P69" s="88">
        <f t="shared" si="43"/>
        <v>139.39356000000001</v>
      </c>
    </row>
    <row r="70" spans="1:16" ht="15" x14ac:dyDescent="0.2">
      <c r="A70" s="98"/>
      <c r="B70" s="29"/>
      <c r="C70" s="79" t="s">
        <v>109</v>
      </c>
      <c r="D70" s="28"/>
      <c r="E70" s="28"/>
      <c r="F70" s="86"/>
      <c r="G70" s="87"/>
      <c r="H70" s="87"/>
      <c r="I70" s="88"/>
      <c r="J70" s="87"/>
      <c r="K70" s="88"/>
      <c r="L70" s="88"/>
      <c r="M70" s="88"/>
      <c r="N70" s="88"/>
      <c r="O70" s="88"/>
      <c r="P70" s="88"/>
    </row>
    <row r="71" spans="1:16" ht="15" x14ac:dyDescent="0.2">
      <c r="A71" s="98">
        <f>IF(D71=0,"",1+MAX(A$12:A70))</f>
        <v>49</v>
      </c>
      <c r="B71" s="29"/>
      <c r="C71" s="54" t="s">
        <v>110</v>
      </c>
      <c r="D71" s="28">
        <v>5</v>
      </c>
      <c r="E71" s="28" t="s">
        <v>55</v>
      </c>
      <c r="F71" s="86">
        <v>0</v>
      </c>
      <c r="G71" s="87">
        <f t="shared" ref="G71:G73" si="44">(F71*D71)+D71</f>
        <v>5</v>
      </c>
      <c r="H71" s="87">
        <v>0.98599999999999999</v>
      </c>
      <c r="I71" s="88">
        <v>55.54</v>
      </c>
      <c r="J71" s="87">
        <f t="shared" ref="J71:J73" si="45">H71*G71</f>
        <v>4.93</v>
      </c>
      <c r="K71" s="88">
        <f t="shared" ref="K71:K73" si="46">I71*J71</f>
        <v>273.81219999999996</v>
      </c>
      <c r="L71" s="88">
        <v>75</v>
      </c>
      <c r="M71" s="88">
        <f t="shared" ref="M71:M73" si="47">L71*G71</f>
        <v>375</v>
      </c>
      <c r="N71" s="88">
        <v>0</v>
      </c>
      <c r="O71" s="88">
        <f t="shared" ref="O71:O73" si="48">N71*G71</f>
        <v>0</v>
      </c>
      <c r="P71" s="88">
        <f t="shared" ref="P71:P73" si="49">IF(D71="","",(K71+M71+O71))</f>
        <v>648.81219999999996</v>
      </c>
    </row>
    <row r="72" spans="1:16" ht="15" x14ac:dyDescent="0.2">
      <c r="A72" s="98">
        <f>IF(D72=0,"",1+MAX(A$12:A71))</f>
        <v>50</v>
      </c>
      <c r="B72" s="29"/>
      <c r="C72" s="54" t="s">
        <v>111</v>
      </c>
      <c r="D72" s="28">
        <v>1</v>
      </c>
      <c r="E72" s="28" t="s">
        <v>55</v>
      </c>
      <c r="F72" s="86">
        <v>0</v>
      </c>
      <c r="G72" s="87">
        <f t="shared" si="44"/>
        <v>1</v>
      </c>
      <c r="H72" s="87">
        <v>5.2160000000000002</v>
      </c>
      <c r="I72" s="88">
        <v>55.54</v>
      </c>
      <c r="J72" s="87">
        <f t="shared" si="45"/>
        <v>5.2160000000000002</v>
      </c>
      <c r="K72" s="88">
        <f t="shared" si="46"/>
        <v>289.69664</v>
      </c>
      <c r="L72" s="88">
        <v>485.46</v>
      </c>
      <c r="M72" s="88">
        <f t="shared" si="47"/>
        <v>485.46</v>
      </c>
      <c r="N72" s="88">
        <v>0</v>
      </c>
      <c r="O72" s="88">
        <f t="shared" si="48"/>
        <v>0</v>
      </c>
      <c r="P72" s="88">
        <f t="shared" si="49"/>
        <v>775.15663999999992</v>
      </c>
    </row>
    <row r="73" spans="1:16" ht="15" x14ac:dyDescent="0.2">
      <c r="A73" s="98">
        <f>IF(D73=0,"",1+MAX(A$12:A72))</f>
        <v>51</v>
      </c>
      <c r="B73" s="29"/>
      <c r="C73" s="54" t="s">
        <v>112</v>
      </c>
      <c r="D73" s="28">
        <v>7</v>
      </c>
      <c r="E73" s="28" t="s">
        <v>55</v>
      </c>
      <c r="F73" s="86">
        <v>0</v>
      </c>
      <c r="G73" s="87">
        <f t="shared" si="44"/>
        <v>7</v>
      </c>
      <c r="H73" s="87">
        <v>1.2470000000000001</v>
      </c>
      <c r="I73" s="88">
        <v>55.54</v>
      </c>
      <c r="J73" s="87">
        <f t="shared" si="45"/>
        <v>8.729000000000001</v>
      </c>
      <c r="K73" s="88">
        <f t="shared" si="46"/>
        <v>484.80866000000003</v>
      </c>
      <c r="L73" s="88">
        <v>104.49</v>
      </c>
      <c r="M73" s="88">
        <f t="shared" si="47"/>
        <v>731.43</v>
      </c>
      <c r="N73" s="88">
        <v>0</v>
      </c>
      <c r="O73" s="88">
        <f t="shared" si="48"/>
        <v>0</v>
      </c>
      <c r="P73" s="88">
        <f t="shared" si="49"/>
        <v>1216.23866</v>
      </c>
    </row>
    <row r="74" spans="1:16" ht="15" x14ac:dyDescent="0.2">
      <c r="A74" s="98"/>
      <c r="B74" s="29"/>
      <c r="C74" s="79" t="s">
        <v>60</v>
      </c>
      <c r="D74" s="28"/>
      <c r="E74" s="28"/>
      <c r="F74" s="86"/>
      <c r="G74" s="87"/>
      <c r="H74" s="87"/>
      <c r="I74" s="88"/>
      <c r="J74" s="87"/>
      <c r="K74" s="88"/>
      <c r="L74" s="88"/>
      <c r="M74" s="88"/>
      <c r="N74" s="88"/>
      <c r="O74" s="88"/>
      <c r="P74" s="88"/>
    </row>
    <row r="75" spans="1:16" ht="15" x14ac:dyDescent="0.2">
      <c r="A75" s="98">
        <f>IF(D75=0,"",1+MAX(A$12:A74))</f>
        <v>52</v>
      </c>
      <c r="B75" s="29"/>
      <c r="C75" s="54" t="s">
        <v>113</v>
      </c>
      <c r="D75" s="28">
        <v>9</v>
      </c>
      <c r="E75" s="28" t="s">
        <v>55</v>
      </c>
      <c r="F75" s="86">
        <v>0</v>
      </c>
      <c r="G75" s="87">
        <f t="shared" ref="G75:G78" si="50">(F75*D75)+D75</f>
        <v>9</v>
      </c>
      <c r="H75" s="87">
        <v>1.6719999999999999</v>
      </c>
      <c r="I75" s="88">
        <v>55.54</v>
      </c>
      <c r="J75" s="87">
        <f t="shared" ref="J75:J78" si="51">H75*G75</f>
        <v>15.048</v>
      </c>
      <c r="K75" s="88">
        <f t="shared" ref="K75:K78" si="52">I75*J75</f>
        <v>835.76591999999994</v>
      </c>
      <c r="L75" s="88">
        <v>90.52</v>
      </c>
      <c r="M75" s="88">
        <f t="shared" ref="M75:M78" si="53">L75*G75</f>
        <v>814.68</v>
      </c>
      <c r="N75" s="88">
        <v>0</v>
      </c>
      <c r="O75" s="88">
        <f t="shared" ref="O75:O78" si="54">N75*G75</f>
        <v>0</v>
      </c>
      <c r="P75" s="88">
        <f t="shared" ref="P75:P78" si="55">IF(D75="","",(K75+M75+O75))</f>
        <v>1650.4459199999999</v>
      </c>
    </row>
    <row r="76" spans="1:16" ht="15" x14ac:dyDescent="0.2">
      <c r="A76" s="98">
        <f>IF(D76=0,"",1+MAX(A$12:A75))</f>
        <v>53</v>
      </c>
      <c r="B76" s="29"/>
      <c r="C76" s="54" t="s">
        <v>114</v>
      </c>
      <c r="D76" s="28">
        <v>1</v>
      </c>
      <c r="E76" s="28" t="s">
        <v>55</v>
      </c>
      <c r="F76" s="86">
        <v>0</v>
      </c>
      <c r="G76" s="87">
        <f t="shared" si="50"/>
        <v>1</v>
      </c>
      <c r="H76" s="87">
        <v>3.9830000000000001</v>
      </c>
      <c r="I76" s="88">
        <v>55.54</v>
      </c>
      <c r="J76" s="87">
        <f t="shared" si="51"/>
        <v>3.9830000000000001</v>
      </c>
      <c r="K76" s="88">
        <f t="shared" si="52"/>
        <v>221.21582000000001</v>
      </c>
      <c r="L76" s="88">
        <v>322.57</v>
      </c>
      <c r="M76" s="88">
        <f t="shared" si="53"/>
        <v>322.57</v>
      </c>
      <c r="N76" s="88">
        <v>0</v>
      </c>
      <c r="O76" s="88">
        <f t="shared" si="54"/>
        <v>0</v>
      </c>
      <c r="P76" s="88">
        <f t="shared" si="55"/>
        <v>543.78582000000006</v>
      </c>
    </row>
    <row r="77" spans="1:16" ht="15" x14ac:dyDescent="0.2">
      <c r="A77" s="98">
        <f>IF(D77=0,"",1+MAX(A$12:A76))</f>
        <v>54</v>
      </c>
      <c r="B77" s="29"/>
      <c r="C77" s="54" t="s">
        <v>115</v>
      </c>
      <c r="D77" s="28">
        <v>5</v>
      </c>
      <c r="E77" s="28" t="s">
        <v>55</v>
      </c>
      <c r="F77" s="86">
        <v>0</v>
      </c>
      <c r="G77" s="87">
        <f t="shared" si="50"/>
        <v>5</v>
      </c>
      <c r="H77" s="87">
        <v>0.91800000000000004</v>
      </c>
      <c r="I77" s="88">
        <v>55.54</v>
      </c>
      <c r="J77" s="87">
        <f t="shared" si="51"/>
        <v>4.59</v>
      </c>
      <c r="K77" s="88">
        <f t="shared" si="52"/>
        <v>254.92859999999999</v>
      </c>
      <c r="L77" s="88">
        <v>49.97</v>
      </c>
      <c r="M77" s="88">
        <f t="shared" si="53"/>
        <v>249.85</v>
      </c>
      <c r="N77" s="88">
        <v>0</v>
      </c>
      <c r="O77" s="88">
        <f t="shared" si="54"/>
        <v>0</v>
      </c>
      <c r="P77" s="88">
        <f t="shared" si="55"/>
        <v>504.77859999999998</v>
      </c>
    </row>
    <row r="78" spans="1:16" ht="15" x14ac:dyDescent="0.2">
      <c r="A78" s="98">
        <f>IF(D78=0,"",1+MAX(A$12:A77))</f>
        <v>55</v>
      </c>
      <c r="B78" s="29"/>
      <c r="C78" s="54" t="s">
        <v>116</v>
      </c>
      <c r="D78" s="28">
        <v>15</v>
      </c>
      <c r="E78" s="28" t="s">
        <v>55</v>
      </c>
      <c r="F78" s="86">
        <v>0</v>
      </c>
      <c r="G78" s="87">
        <f t="shared" si="50"/>
        <v>15</v>
      </c>
      <c r="H78" s="87">
        <v>0.874</v>
      </c>
      <c r="I78" s="88">
        <v>55.54</v>
      </c>
      <c r="J78" s="87">
        <f t="shared" si="51"/>
        <v>13.11</v>
      </c>
      <c r="K78" s="88">
        <f t="shared" si="52"/>
        <v>728.12939999999992</v>
      </c>
      <c r="L78" s="88">
        <v>43.49</v>
      </c>
      <c r="M78" s="88">
        <f t="shared" si="53"/>
        <v>652.35</v>
      </c>
      <c r="N78" s="88">
        <v>0</v>
      </c>
      <c r="O78" s="88">
        <f t="shared" si="54"/>
        <v>0</v>
      </c>
      <c r="P78" s="88">
        <f t="shared" si="55"/>
        <v>1380.4793999999999</v>
      </c>
    </row>
    <row r="79" spans="1:16" ht="15" x14ac:dyDescent="0.2">
      <c r="A79" s="98"/>
      <c r="B79" s="29"/>
      <c r="C79" s="79" t="s">
        <v>117</v>
      </c>
      <c r="D79" s="28"/>
      <c r="E79" s="28"/>
      <c r="F79" s="86"/>
      <c r="G79" s="87"/>
      <c r="H79" s="87"/>
      <c r="I79" s="88"/>
      <c r="J79" s="87"/>
      <c r="K79" s="88"/>
      <c r="L79" s="88"/>
      <c r="M79" s="88"/>
      <c r="N79" s="88"/>
      <c r="O79" s="88"/>
      <c r="P79" s="88"/>
    </row>
    <row r="80" spans="1:16" ht="15" x14ac:dyDescent="0.2">
      <c r="A80" s="98">
        <f>IF(D80=0,"",1+MAX(A$12:A79))</f>
        <v>56</v>
      </c>
      <c r="B80" s="29"/>
      <c r="C80" s="54" t="s">
        <v>118</v>
      </c>
      <c r="D80" s="28">
        <v>240</v>
      </c>
      <c r="E80" s="28" t="s">
        <v>56</v>
      </c>
      <c r="F80" s="86">
        <v>0.1</v>
      </c>
      <c r="G80" s="87">
        <f>(F80*D80)+D80</f>
        <v>264</v>
      </c>
      <c r="H80" s="87">
        <v>0.41799999999999998</v>
      </c>
      <c r="I80" s="88">
        <v>55.54</v>
      </c>
      <c r="J80" s="87">
        <f>H80*G80</f>
        <v>110.35199999999999</v>
      </c>
      <c r="K80" s="88">
        <f>I80*J80</f>
        <v>6128.9500799999996</v>
      </c>
      <c r="L80" s="88">
        <v>17.14</v>
      </c>
      <c r="M80" s="88">
        <f>L80*G80</f>
        <v>4524.96</v>
      </c>
      <c r="N80" s="88">
        <v>0</v>
      </c>
      <c r="O80" s="88">
        <f>N80*G80</f>
        <v>0</v>
      </c>
      <c r="P80" s="88">
        <f>IF(D80="","",(K80+M80+O80))</f>
        <v>10653.91008</v>
      </c>
    </row>
    <row r="81" spans="1:16" ht="15" x14ac:dyDescent="0.2">
      <c r="A81" s="98">
        <f>IF(D81=0,"",1+MAX(A$12:A80))</f>
        <v>57</v>
      </c>
      <c r="B81" s="29"/>
      <c r="C81" s="54" t="s">
        <v>119</v>
      </c>
      <c r="D81" s="28">
        <f>30*48</f>
        <v>1440</v>
      </c>
      <c r="E81" s="28" t="s">
        <v>56</v>
      </c>
      <c r="F81" s="86">
        <v>0.1</v>
      </c>
      <c r="G81" s="87">
        <f t="shared" ref="G81:G92" si="56">(F81*D81)+D81</f>
        <v>1584</v>
      </c>
      <c r="H81" s="87">
        <v>1.2999999999999999E-2</v>
      </c>
      <c r="I81" s="88">
        <v>55.54</v>
      </c>
      <c r="J81" s="87">
        <f t="shared" ref="J81:J92" si="57">H81*G81</f>
        <v>20.591999999999999</v>
      </c>
      <c r="K81" s="88">
        <f t="shared" ref="K81:K92" si="58">I81*J81</f>
        <v>1143.67968</v>
      </c>
      <c r="L81" s="88">
        <v>0.34</v>
      </c>
      <c r="M81" s="88">
        <f t="shared" ref="M81:M92" si="59">L81*G81</f>
        <v>538.56000000000006</v>
      </c>
      <c r="N81" s="88">
        <v>0</v>
      </c>
      <c r="O81" s="88">
        <f t="shared" ref="O81:O92" si="60">N81*G81</f>
        <v>0</v>
      </c>
      <c r="P81" s="88">
        <f t="shared" ref="P81:P92" si="61">IF(D81="","",(K81+M81+O81))</f>
        <v>1682.2396800000001</v>
      </c>
    </row>
    <row r="82" spans="1:16" ht="15" x14ac:dyDescent="0.2">
      <c r="A82" s="98">
        <f>IF(D82=0,"",1+MAX(A$12:A81))</f>
        <v>58</v>
      </c>
      <c r="B82" s="29"/>
      <c r="C82" s="54" t="s">
        <v>120</v>
      </c>
      <c r="D82" s="28">
        <v>60</v>
      </c>
      <c r="E82" s="28" t="s">
        <v>56</v>
      </c>
      <c r="F82" s="86">
        <v>0.1</v>
      </c>
      <c r="G82" s="87">
        <f>(F82*D82)+D82</f>
        <v>66</v>
      </c>
      <c r="H82" s="87">
        <v>1.7999999999999999E-2</v>
      </c>
      <c r="I82" s="88">
        <v>55.54</v>
      </c>
      <c r="J82" s="87">
        <f>H82*G82</f>
        <v>1.1879999999999999</v>
      </c>
      <c r="K82" s="88">
        <f>I82*J82</f>
        <v>65.981519999999989</v>
      </c>
      <c r="L82" s="88">
        <v>0.6</v>
      </c>
      <c r="M82" s="88">
        <f>L82*G82</f>
        <v>39.6</v>
      </c>
      <c r="N82" s="88">
        <v>0</v>
      </c>
      <c r="O82" s="88">
        <f>N82*G82</f>
        <v>0</v>
      </c>
      <c r="P82" s="88">
        <f>IF(D82="","",(K82+M82+O82))</f>
        <v>105.58151999999998</v>
      </c>
    </row>
    <row r="83" spans="1:16" ht="15" x14ac:dyDescent="0.2">
      <c r="A83" s="98">
        <f>IF(D83=0,"",1+MAX(A$12:A82))</f>
        <v>59</v>
      </c>
      <c r="B83" s="29"/>
      <c r="C83" s="54" t="s">
        <v>121</v>
      </c>
      <c r="D83" s="28">
        <v>210</v>
      </c>
      <c r="E83" s="28" t="s">
        <v>56</v>
      </c>
      <c r="F83" s="86">
        <v>0.1</v>
      </c>
      <c r="G83" s="87">
        <f t="shared" si="56"/>
        <v>231</v>
      </c>
      <c r="H83" s="87">
        <v>2.7E-2</v>
      </c>
      <c r="I83" s="88">
        <v>55.54</v>
      </c>
      <c r="J83" s="87">
        <f t="shared" si="57"/>
        <v>6.2370000000000001</v>
      </c>
      <c r="K83" s="88">
        <f t="shared" si="58"/>
        <v>346.40298000000001</v>
      </c>
      <c r="L83" s="88">
        <v>1.17</v>
      </c>
      <c r="M83" s="88">
        <f t="shared" si="59"/>
        <v>270.27</v>
      </c>
      <c r="N83" s="88">
        <v>0</v>
      </c>
      <c r="O83" s="88">
        <f t="shared" si="60"/>
        <v>0</v>
      </c>
      <c r="P83" s="88">
        <f t="shared" si="61"/>
        <v>616.67298000000005</v>
      </c>
    </row>
    <row r="84" spans="1:16" ht="15" x14ac:dyDescent="0.2">
      <c r="A84" s="98">
        <f>IF(D84=0,"",1+MAX(A$12:A83))</f>
        <v>60</v>
      </c>
      <c r="B84" s="29"/>
      <c r="C84" s="54" t="s">
        <v>122</v>
      </c>
      <c r="D84" s="28">
        <v>30</v>
      </c>
      <c r="E84" s="28" t="s">
        <v>56</v>
      </c>
      <c r="F84" s="86">
        <v>0.1</v>
      </c>
      <c r="G84" s="87">
        <f>(F84*D84)+D84</f>
        <v>33</v>
      </c>
      <c r="H84" s="87">
        <v>3.7999999999999999E-2</v>
      </c>
      <c r="I84" s="88">
        <v>55.54</v>
      </c>
      <c r="J84" s="87">
        <f>H84*G84</f>
        <v>1.254</v>
      </c>
      <c r="K84" s="88">
        <f>I84*J84</f>
        <v>69.64716</v>
      </c>
      <c r="L84" s="88">
        <v>1.7</v>
      </c>
      <c r="M84" s="88">
        <f>L84*G84</f>
        <v>56.1</v>
      </c>
      <c r="N84" s="88">
        <v>0</v>
      </c>
      <c r="O84" s="88">
        <f>N84*G84</f>
        <v>0</v>
      </c>
      <c r="P84" s="88">
        <f>IF(D84="","",(K84+M84+O84))</f>
        <v>125.74716000000001</v>
      </c>
    </row>
    <row r="85" spans="1:16" ht="15" x14ac:dyDescent="0.2">
      <c r="A85" s="98">
        <f>IF(D85=0,"",1+MAX(A$12:A84))</f>
        <v>61</v>
      </c>
      <c r="B85" s="29"/>
      <c r="C85" s="54" t="s">
        <v>123</v>
      </c>
      <c r="D85" s="28">
        <v>120</v>
      </c>
      <c r="E85" s="28" t="s">
        <v>56</v>
      </c>
      <c r="F85" s="86">
        <v>0.1</v>
      </c>
      <c r="G85" s="87">
        <f>(F85*D85)+D85</f>
        <v>132</v>
      </c>
      <c r="H85" s="87">
        <v>0.27400000000000002</v>
      </c>
      <c r="I85" s="88">
        <v>55.54</v>
      </c>
      <c r="J85" s="87">
        <f>H85*G85</f>
        <v>36.168000000000006</v>
      </c>
      <c r="K85" s="88">
        <f>I85*J85</f>
        <v>2008.7707200000002</v>
      </c>
      <c r="L85" s="88">
        <v>8.57</v>
      </c>
      <c r="M85" s="88">
        <f>L85*G85</f>
        <v>1131.24</v>
      </c>
      <c r="N85" s="88">
        <v>0</v>
      </c>
      <c r="O85" s="88">
        <f>N85*G85</f>
        <v>0</v>
      </c>
      <c r="P85" s="88">
        <f>IF(D85="","",(K85+M85+O85))</f>
        <v>3140.0107200000002</v>
      </c>
    </row>
    <row r="86" spans="1:16" ht="15" x14ac:dyDescent="0.2">
      <c r="A86" s="98">
        <f>IF(D86=0,"",1+MAX(A$12:A85))</f>
        <v>62</v>
      </c>
      <c r="B86" s="29"/>
      <c r="C86" s="54" t="s">
        <v>124</v>
      </c>
      <c r="D86" s="28">
        <v>60</v>
      </c>
      <c r="E86" s="28" t="s">
        <v>56</v>
      </c>
      <c r="F86" s="86">
        <v>0.1</v>
      </c>
      <c r="G86" s="87">
        <f>(F86*D86)+D86</f>
        <v>66</v>
      </c>
      <c r="H86" s="87">
        <v>4.9000000000000002E-2</v>
      </c>
      <c r="I86" s="88">
        <v>55.54</v>
      </c>
      <c r="J86" s="87">
        <f>H86*G86</f>
        <v>3.234</v>
      </c>
      <c r="K86" s="88">
        <f>I86*J86</f>
        <v>179.61635999999999</v>
      </c>
      <c r="L86" s="88">
        <v>2.14</v>
      </c>
      <c r="M86" s="88">
        <f>L86*G86</f>
        <v>141.24</v>
      </c>
      <c r="N86" s="88">
        <v>0</v>
      </c>
      <c r="O86" s="88">
        <f>N86*G86</f>
        <v>0</v>
      </c>
      <c r="P86" s="88">
        <f>IF(D86="","",(K86+M86+O86))</f>
        <v>320.85636</v>
      </c>
    </row>
    <row r="87" spans="1:16" ht="15" x14ac:dyDescent="0.2">
      <c r="A87" s="98">
        <f>IF(D87=0,"",1+MAX(A$12:A86))</f>
        <v>63</v>
      </c>
      <c r="B87" s="29"/>
      <c r="C87" s="54" t="s">
        <v>125</v>
      </c>
      <c r="D87" s="28">
        <v>360</v>
      </c>
      <c r="E87" s="28" t="s">
        <v>56</v>
      </c>
      <c r="F87" s="86">
        <v>0.1</v>
      </c>
      <c r="G87" s="87">
        <f t="shared" si="56"/>
        <v>396</v>
      </c>
      <c r="H87" s="87">
        <v>6.7000000000000004E-2</v>
      </c>
      <c r="I87" s="88">
        <v>55.54</v>
      </c>
      <c r="J87" s="87">
        <f t="shared" si="57"/>
        <v>26.532</v>
      </c>
      <c r="K87" s="88">
        <f t="shared" si="58"/>
        <v>1473.58728</v>
      </c>
      <c r="L87" s="88">
        <v>3.03</v>
      </c>
      <c r="M87" s="88">
        <f t="shared" si="59"/>
        <v>1199.8799999999999</v>
      </c>
      <c r="N87" s="88">
        <v>0</v>
      </c>
      <c r="O87" s="88">
        <f t="shared" si="60"/>
        <v>0</v>
      </c>
      <c r="P87" s="88">
        <f t="shared" si="61"/>
        <v>2673.4672799999998</v>
      </c>
    </row>
    <row r="88" spans="1:16" ht="15" x14ac:dyDescent="0.2">
      <c r="A88" s="98">
        <f>IF(D88=0,"",1+MAX(A$12:A87))</f>
        <v>64</v>
      </c>
      <c r="B88" s="29"/>
      <c r="C88" s="54" t="s">
        <v>126</v>
      </c>
      <c r="D88" s="28">
        <v>60</v>
      </c>
      <c r="E88" s="28" t="s">
        <v>56</v>
      </c>
      <c r="F88" s="86">
        <v>0.1</v>
      </c>
      <c r="G88" s="87">
        <f>(F88*D88)+D88</f>
        <v>66</v>
      </c>
      <c r="H88" s="87">
        <v>0.107</v>
      </c>
      <c r="I88" s="88">
        <v>55.54</v>
      </c>
      <c r="J88" s="87">
        <f>H88*G88</f>
        <v>7.0620000000000003</v>
      </c>
      <c r="K88" s="88">
        <f>I88*J88</f>
        <v>392.22348</v>
      </c>
      <c r="L88" s="88">
        <v>5.13</v>
      </c>
      <c r="M88" s="88">
        <f>L88*G88</f>
        <v>338.58</v>
      </c>
      <c r="N88" s="88">
        <v>0</v>
      </c>
      <c r="O88" s="88">
        <f>N88*G88</f>
        <v>0</v>
      </c>
      <c r="P88" s="88">
        <f>IF(D88="","",(K88+M88+O88))</f>
        <v>730.80348000000004</v>
      </c>
    </row>
    <row r="89" spans="1:16" ht="15" x14ac:dyDescent="0.2">
      <c r="A89" s="98">
        <f>IF(D89=0,"",1+MAX(A$12:A88))</f>
        <v>65</v>
      </c>
      <c r="B89" s="29"/>
      <c r="C89" s="54" t="s">
        <v>127</v>
      </c>
      <c r="D89" s="28">
        <v>30</v>
      </c>
      <c r="E89" s="28" t="s">
        <v>56</v>
      </c>
      <c r="F89" s="86">
        <v>0.1</v>
      </c>
      <c r="G89" s="87">
        <f>(F89*D89)+D89</f>
        <v>33</v>
      </c>
      <c r="H89" s="87">
        <v>9.0999999999999998E-2</v>
      </c>
      <c r="I89" s="88">
        <v>55.54</v>
      </c>
      <c r="J89" s="87">
        <f>H89*G89</f>
        <v>3.0030000000000001</v>
      </c>
      <c r="K89" s="88">
        <f>I89*J89</f>
        <v>166.78662</v>
      </c>
      <c r="L89" s="88">
        <v>3.67</v>
      </c>
      <c r="M89" s="88">
        <f>L89*G89</f>
        <v>121.11</v>
      </c>
      <c r="N89" s="88">
        <v>0</v>
      </c>
      <c r="O89" s="88">
        <f>N89*G89</f>
        <v>0</v>
      </c>
      <c r="P89" s="88">
        <f>IF(D89="","",(K89+M89+O89))</f>
        <v>287.89661999999998</v>
      </c>
    </row>
    <row r="90" spans="1:16" ht="15" x14ac:dyDescent="0.2">
      <c r="A90" s="98">
        <f>IF(D90=0,"",1+MAX(A$12:A89))</f>
        <v>66</v>
      </c>
      <c r="B90" s="29"/>
      <c r="C90" s="54" t="s">
        <v>128</v>
      </c>
      <c r="D90" s="28">
        <v>90</v>
      </c>
      <c r="E90" s="28" t="s">
        <v>56</v>
      </c>
      <c r="F90" s="86">
        <v>0.1</v>
      </c>
      <c r="G90" s="87">
        <f>(F90*D90)+D90</f>
        <v>99</v>
      </c>
      <c r="H90" s="87">
        <v>8.3000000000000004E-2</v>
      </c>
      <c r="I90" s="88">
        <v>55.54</v>
      </c>
      <c r="J90" s="87">
        <f>H90*G90</f>
        <v>8.2170000000000005</v>
      </c>
      <c r="K90" s="88">
        <f>I90*J90</f>
        <v>456.37218000000001</v>
      </c>
      <c r="L90" s="88">
        <v>2.19</v>
      </c>
      <c r="M90" s="88">
        <f>L90*G90</f>
        <v>216.81</v>
      </c>
      <c r="N90" s="88">
        <v>0</v>
      </c>
      <c r="O90" s="88">
        <f>N90*G90</f>
        <v>0</v>
      </c>
      <c r="P90" s="88">
        <f>IF(D90="","",(K90+M90+O90))</f>
        <v>673.18218000000002</v>
      </c>
    </row>
    <row r="91" spans="1:16" ht="15" x14ac:dyDescent="0.2">
      <c r="A91" s="98">
        <f>IF(D91=0,"",1+MAX(A$12:A90))</f>
        <v>67</v>
      </c>
      <c r="B91" s="29"/>
      <c r="C91" s="54" t="s">
        <v>129</v>
      </c>
      <c r="D91" s="28">
        <v>30</v>
      </c>
      <c r="E91" s="28" t="s">
        <v>56</v>
      </c>
      <c r="F91" s="86">
        <v>0.1</v>
      </c>
      <c r="G91" s="87">
        <f>(F91*D91)+D91</f>
        <v>33</v>
      </c>
      <c r="H91" s="87">
        <v>6.7000000000000004E-2</v>
      </c>
      <c r="I91" s="88">
        <v>55.54</v>
      </c>
      <c r="J91" s="87">
        <f>H91*G91</f>
        <v>2.2110000000000003</v>
      </c>
      <c r="K91" s="88">
        <f>I91*J91</f>
        <v>122.79894000000002</v>
      </c>
      <c r="L91" s="88">
        <v>1.23</v>
      </c>
      <c r="M91" s="88">
        <f>L91*G91</f>
        <v>40.589999999999996</v>
      </c>
      <c r="N91" s="88">
        <v>0</v>
      </c>
      <c r="O91" s="88">
        <f>N91*G91</f>
        <v>0</v>
      </c>
      <c r="P91" s="88">
        <f>IF(D91="","",(K91+M91+O91))</f>
        <v>163.38894000000002</v>
      </c>
    </row>
    <row r="92" spans="1:16" ht="15" x14ac:dyDescent="0.2">
      <c r="A92" s="98">
        <f>IF(D92=0,"",1+MAX(A$12:A91))</f>
        <v>68</v>
      </c>
      <c r="B92" s="29"/>
      <c r="C92" s="54" t="s">
        <v>117</v>
      </c>
      <c r="D92" s="28">
        <v>178.44</v>
      </c>
      <c r="E92" s="28" t="s">
        <v>56</v>
      </c>
      <c r="F92" s="86">
        <v>0.1</v>
      </c>
      <c r="G92" s="87">
        <f t="shared" si="56"/>
        <v>196.28399999999999</v>
      </c>
      <c r="H92" s="87">
        <v>8.2000000000000003E-2</v>
      </c>
      <c r="I92" s="88">
        <v>55.54</v>
      </c>
      <c r="J92" s="87">
        <f t="shared" si="57"/>
        <v>16.095288</v>
      </c>
      <c r="K92" s="88">
        <f t="shared" si="58"/>
        <v>893.93229552000003</v>
      </c>
      <c r="L92" s="88">
        <v>2.84</v>
      </c>
      <c r="M92" s="88">
        <f t="shared" si="59"/>
        <v>557.44655999999998</v>
      </c>
      <c r="N92" s="88">
        <v>0</v>
      </c>
      <c r="O92" s="88">
        <f t="shared" si="60"/>
        <v>0</v>
      </c>
      <c r="P92" s="88">
        <f t="shared" si="61"/>
        <v>1451.3788555199999</v>
      </c>
    </row>
    <row r="93" spans="1:16" s="95" customFormat="1" ht="18" customHeight="1" x14ac:dyDescent="0.2">
      <c r="A93" s="114" t="str">
        <f>IF(E93=0,"",1+MAX(A49:A92))</f>
        <v/>
      </c>
      <c r="B93" s="115"/>
      <c r="C93" s="116"/>
      <c r="D93" s="117"/>
      <c r="E93" s="117"/>
      <c r="F93" s="117"/>
      <c r="G93" s="118"/>
      <c r="H93" s="117"/>
      <c r="I93" s="117"/>
      <c r="J93" s="117"/>
      <c r="K93" s="117"/>
      <c r="L93" s="117"/>
      <c r="M93" s="117"/>
      <c r="N93" s="117"/>
      <c r="O93" s="117" t="s">
        <v>25</v>
      </c>
      <c r="P93" s="119">
        <f>SUM(P22:P92)</f>
        <v>139798.25466101454</v>
      </c>
    </row>
    <row r="94" spans="1:16" ht="15" x14ac:dyDescent="0.2">
      <c r="A94" s="69" t="str">
        <f>IF(E94=0,"",1+MAX(A50:A93))</f>
        <v/>
      </c>
      <c r="B94" s="70"/>
      <c r="C94" s="23"/>
      <c r="D94" s="24"/>
      <c r="E94" s="23"/>
      <c r="F94" s="24"/>
      <c r="G94" s="48"/>
      <c r="H94" s="78"/>
      <c r="I94" s="25"/>
      <c r="J94" s="78"/>
      <c r="K94" s="25"/>
      <c r="L94" s="25"/>
      <c r="M94" s="25"/>
      <c r="N94" s="25"/>
      <c r="O94" s="25"/>
      <c r="P94" s="26"/>
    </row>
    <row r="95" spans="1:16" s="96" customFormat="1" ht="20.100000000000001" customHeight="1" x14ac:dyDescent="0.2">
      <c r="A95" s="134" t="s">
        <v>12</v>
      </c>
      <c r="B95" s="135"/>
      <c r="C95" s="135"/>
      <c r="D95" s="135"/>
      <c r="E95" s="135"/>
      <c r="F95" s="135"/>
      <c r="G95" s="135"/>
      <c r="H95" s="135"/>
      <c r="I95" s="135"/>
      <c r="J95" s="135"/>
      <c r="K95" s="135"/>
      <c r="L95" s="135"/>
      <c r="M95" s="135"/>
      <c r="N95" s="135"/>
      <c r="O95" s="108"/>
      <c r="P95" s="109">
        <f>SUM(P11:P94)/2</f>
        <v>159132.35328063284</v>
      </c>
    </row>
    <row r="96" spans="1:16" s="96" customFormat="1" ht="20.100000000000001" customHeight="1" x14ac:dyDescent="0.2">
      <c r="A96" s="134" t="s">
        <v>21</v>
      </c>
      <c r="B96" s="135"/>
      <c r="C96" s="135"/>
      <c r="D96" s="135"/>
      <c r="E96" s="135"/>
      <c r="F96" s="135"/>
      <c r="G96" s="135"/>
      <c r="H96" s="135"/>
      <c r="I96" s="135"/>
      <c r="J96" s="135"/>
      <c r="K96" s="135"/>
      <c r="L96" s="135"/>
      <c r="M96" s="135"/>
      <c r="N96" s="135"/>
      <c r="O96" s="108">
        <v>0.2</v>
      </c>
      <c r="P96" s="109">
        <f>$P$95*O96</f>
        <v>31826.47065612657</v>
      </c>
    </row>
    <row r="97" spans="1:16" s="96" customFormat="1" ht="20.100000000000001" customHeight="1" x14ac:dyDescent="0.2">
      <c r="A97" s="134" t="s">
        <v>5</v>
      </c>
      <c r="B97" s="135"/>
      <c r="C97" s="135"/>
      <c r="D97" s="135"/>
      <c r="E97" s="135"/>
      <c r="F97" s="135"/>
      <c r="G97" s="135"/>
      <c r="H97" s="135"/>
      <c r="I97" s="135"/>
      <c r="J97" s="135"/>
      <c r="K97" s="135"/>
      <c r="L97" s="135"/>
      <c r="M97" s="135"/>
      <c r="N97" s="135"/>
      <c r="O97" s="108">
        <v>0.03</v>
      </c>
      <c r="P97" s="109">
        <f>$P$95*O97</f>
        <v>4773.970598418985</v>
      </c>
    </row>
    <row r="98" spans="1:16" s="96" customFormat="1" ht="20.100000000000001" customHeight="1" x14ac:dyDescent="0.2">
      <c r="A98" s="134" t="s">
        <v>19</v>
      </c>
      <c r="B98" s="135"/>
      <c r="C98" s="135"/>
      <c r="D98" s="135"/>
      <c r="E98" s="135"/>
      <c r="F98" s="135"/>
      <c r="G98" s="135"/>
      <c r="H98" s="135"/>
      <c r="I98" s="135"/>
      <c r="J98" s="135"/>
      <c r="K98" s="135"/>
      <c r="L98" s="135"/>
      <c r="M98" s="135"/>
      <c r="N98" s="135"/>
      <c r="O98" s="108">
        <v>0.05</v>
      </c>
      <c r="P98" s="109">
        <f>$P$95*O98</f>
        <v>7956.6176640316426</v>
      </c>
    </row>
    <row r="99" spans="1:16" s="95" customFormat="1" ht="20.100000000000001" customHeight="1" x14ac:dyDescent="0.2">
      <c r="A99" s="132" t="s">
        <v>13</v>
      </c>
      <c r="B99" s="133"/>
      <c r="C99" s="133"/>
      <c r="D99" s="133"/>
      <c r="E99" s="133"/>
      <c r="F99" s="133"/>
      <c r="G99" s="133"/>
      <c r="H99" s="133"/>
      <c r="I99" s="133"/>
      <c r="J99" s="133"/>
      <c r="K99" s="133"/>
      <c r="L99" s="133"/>
      <c r="M99" s="133"/>
      <c r="N99" s="120"/>
      <c r="O99" s="120"/>
      <c r="P99" s="121">
        <f>SUM(P95:P98)</f>
        <v>203689.41219921006</v>
      </c>
    </row>
    <row r="100" spans="1:16" ht="20.100000000000001" customHeight="1" x14ac:dyDescent="0.2">
      <c r="A100" s="68" t="s">
        <v>40</v>
      </c>
      <c r="B100" s="11"/>
      <c r="C100" s="31"/>
      <c r="D100" s="32"/>
      <c r="E100" s="31"/>
      <c r="F100" s="32"/>
      <c r="G100" s="49"/>
      <c r="H100" s="31"/>
      <c r="I100" s="31"/>
      <c r="J100" s="31"/>
      <c r="K100" s="31"/>
      <c r="L100" s="31"/>
      <c r="M100" s="31"/>
      <c r="N100" s="31"/>
      <c r="O100" s="31"/>
      <c r="P100" s="33"/>
    </row>
    <row r="101" spans="1:16" ht="30" customHeight="1" x14ac:dyDescent="0.2">
      <c r="A101" s="64"/>
      <c r="B101" s="128" t="s">
        <v>59</v>
      </c>
      <c r="C101" s="128"/>
      <c r="D101" s="128"/>
      <c r="E101" s="128"/>
      <c r="F101" s="128"/>
      <c r="G101" s="128"/>
      <c r="H101" s="128"/>
      <c r="I101" s="128"/>
      <c r="J101" s="128"/>
      <c r="K101" s="128"/>
      <c r="L101" s="128"/>
      <c r="M101" s="128"/>
      <c r="N101" s="128"/>
      <c r="O101" s="128"/>
      <c r="P101" s="53"/>
    </row>
    <row r="102" spans="1:16" ht="20.100000000000001" customHeight="1" x14ac:dyDescent="0.2">
      <c r="A102" s="64"/>
      <c r="B102" s="65"/>
      <c r="C102" s="66"/>
      <c r="D102" s="67"/>
      <c r="E102" s="31"/>
      <c r="F102" s="32"/>
      <c r="G102" s="49"/>
      <c r="H102" s="31"/>
      <c r="I102" s="31"/>
      <c r="J102" s="31"/>
      <c r="K102" s="31"/>
      <c r="L102" s="31"/>
      <c r="M102" s="31"/>
      <c r="N102" s="31"/>
      <c r="O102" s="31"/>
      <c r="P102" s="33"/>
    </row>
    <row r="103" spans="1:16" ht="20.100000000000001" customHeight="1" x14ac:dyDescent="0.2">
      <c r="A103" s="64"/>
      <c r="C103" s="71" t="s">
        <v>42</v>
      </c>
      <c r="D103" s="7"/>
      <c r="F103" s="31"/>
      <c r="G103" s="31"/>
      <c r="H103" s="31"/>
      <c r="M103" s="71" t="s">
        <v>43</v>
      </c>
      <c r="N103" s="32"/>
      <c r="O103" s="31"/>
      <c r="P103" s="33"/>
    </row>
    <row r="104" spans="1:16" ht="19.7" customHeight="1" x14ac:dyDescent="0.2">
      <c r="A104" s="72"/>
      <c r="B104" s="7">
        <v>1</v>
      </c>
      <c r="C104" s="73" t="s">
        <v>44</v>
      </c>
      <c r="D104" s="7"/>
      <c r="F104" s="31"/>
      <c r="G104" s="31"/>
      <c r="H104" s="31"/>
      <c r="M104" s="74" t="s">
        <v>52</v>
      </c>
      <c r="N104" s="32"/>
      <c r="O104" s="31"/>
      <c r="P104" s="53"/>
    </row>
    <row r="105" spans="1:16" ht="20.100000000000001" customHeight="1" x14ac:dyDescent="0.2">
      <c r="A105" s="64"/>
      <c r="C105" s="74"/>
      <c r="D105" s="74"/>
      <c r="F105" s="31"/>
      <c r="G105" s="31"/>
      <c r="H105" s="31"/>
      <c r="M105" s="74" t="s">
        <v>45</v>
      </c>
      <c r="N105" s="32"/>
      <c r="O105" s="31"/>
      <c r="P105" s="53"/>
    </row>
    <row r="106" spans="1:16" ht="20.100000000000001" customHeight="1" x14ac:dyDescent="0.2">
      <c r="A106" s="64"/>
      <c r="D106" s="67"/>
      <c r="F106" s="31"/>
      <c r="G106" s="31"/>
      <c r="H106" s="31"/>
      <c r="M106" s="74" t="s">
        <v>46</v>
      </c>
      <c r="N106" s="75"/>
      <c r="O106" s="31"/>
      <c r="P106" s="33"/>
    </row>
    <row r="107" spans="1:16" ht="20.100000000000001" customHeight="1" x14ac:dyDescent="0.2">
      <c r="A107" s="64"/>
      <c r="C107" s="76"/>
      <c r="D107" s="67"/>
      <c r="F107" s="31"/>
      <c r="G107" s="31"/>
      <c r="H107" s="31"/>
      <c r="M107" s="74" t="s">
        <v>47</v>
      </c>
      <c r="N107" s="14"/>
      <c r="O107" s="31"/>
      <c r="P107" s="33"/>
    </row>
    <row r="108" spans="1:16" ht="20.100000000000001" customHeight="1" x14ac:dyDescent="0.2">
      <c r="A108" s="64"/>
      <c r="D108" s="67"/>
      <c r="F108" s="31"/>
      <c r="G108" s="31"/>
      <c r="H108" s="31"/>
      <c r="M108" s="74" t="s">
        <v>48</v>
      </c>
      <c r="N108" s="14"/>
      <c r="O108" s="31"/>
      <c r="P108" s="53"/>
    </row>
    <row r="109" spans="1:16" ht="20.100000000000001" customHeight="1" x14ac:dyDescent="0.2">
      <c r="A109" s="64"/>
      <c r="C109" s="66"/>
      <c r="D109" s="67"/>
      <c r="J109" s="31"/>
      <c r="K109" s="31"/>
      <c r="L109" s="31"/>
      <c r="M109" s="74" t="s">
        <v>49</v>
      </c>
      <c r="N109" s="14"/>
      <c r="O109" s="31"/>
      <c r="P109" s="53"/>
    </row>
    <row r="110" spans="1:16" ht="20.100000000000001" customHeight="1" x14ac:dyDescent="0.2">
      <c r="A110" s="64"/>
      <c r="C110" s="66"/>
      <c r="D110" s="67"/>
      <c r="J110" s="31"/>
      <c r="K110" s="31"/>
      <c r="L110" s="31"/>
      <c r="M110" s="74" t="s">
        <v>50</v>
      </c>
      <c r="N110" s="14"/>
      <c r="O110" s="31"/>
      <c r="P110" s="33"/>
    </row>
    <row r="111" spans="1:16" ht="20.100000000000001" customHeight="1" x14ac:dyDescent="0.2">
      <c r="A111" s="64"/>
      <c r="C111" s="66"/>
      <c r="D111" s="67"/>
      <c r="J111" s="31"/>
      <c r="K111" s="31"/>
      <c r="L111" s="31"/>
      <c r="M111" s="74" t="s">
        <v>51</v>
      </c>
      <c r="N111" s="14"/>
      <c r="O111" s="31"/>
      <c r="P111" s="33"/>
    </row>
    <row r="112" spans="1:16" ht="15.75" customHeight="1" x14ac:dyDescent="0.2">
      <c r="A112" s="64"/>
      <c r="B112" s="65"/>
      <c r="C112" s="66"/>
      <c r="D112" s="67"/>
      <c r="E112" s="31"/>
      <c r="F112" s="32"/>
      <c r="G112" s="49"/>
      <c r="H112" s="31"/>
      <c r="I112" s="31"/>
      <c r="J112" s="31"/>
      <c r="K112" s="31"/>
      <c r="L112" s="31"/>
      <c r="M112" s="31"/>
      <c r="N112" s="31"/>
      <c r="O112" s="31"/>
      <c r="P112" s="53"/>
    </row>
    <row r="113" spans="1:16" ht="15.75" customHeight="1" thickBot="1" x14ac:dyDescent="0.25">
      <c r="A113" s="12"/>
      <c r="B113" s="13"/>
      <c r="C113" s="34"/>
      <c r="D113" s="35"/>
      <c r="E113" s="34"/>
      <c r="F113" s="35"/>
      <c r="G113" s="50"/>
      <c r="H113" s="34"/>
      <c r="I113" s="34"/>
      <c r="J113" s="34"/>
      <c r="K113" s="34"/>
      <c r="L113" s="34"/>
      <c r="M113" s="34"/>
      <c r="N113" s="34"/>
      <c r="O113" s="34"/>
      <c r="P113" s="36"/>
    </row>
  </sheetData>
  <mergeCells count="20">
    <mergeCell ref="K3:L3"/>
    <mergeCell ref="M3:N3"/>
    <mergeCell ref="M4:N4"/>
    <mergeCell ref="K4:L4"/>
    <mergeCell ref="K7:L7"/>
    <mergeCell ref="K6:L6"/>
    <mergeCell ref="K5:L5"/>
    <mergeCell ref="B101:O101"/>
    <mergeCell ref="K8:L8"/>
    <mergeCell ref="M5:N5"/>
    <mergeCell ref="M6:N6"/>
    <mergeCell ref="M8:N8"/>
    <mergeCell ref="M7:N7"/>
    <mergeCell ref="A99:M99"/>
    <mergeCell ref="A95:N95"/>
    <mergeCell ref="A96:N96"/>
    <mergeCell ref="A97:N97"/>
    <mergeCell ref="A98:N98"/>
    <mergeCell ref="B21:O21"/>
    <mergeCell ref="B11:O11"/>
  </mergeCells>
  <conditionalFormatting sqref="B7">
    <cfRule type="expression" dxfId="0" priority="2">
      <formula>ISBLANK(B7)</formula>
    </cfRule>
  </conditionalFormatting>
  <pageMargins left="0" right="0" top="1" bottom="0" header="0" footer="0"/>
  <pageSetup paperSize="9" scale="1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7F1CAE7-969A-4FB3-A559-A8EBBA21487D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SUMMARY</vt:lpstr>
      <vt:lpstr>MATERIAL TAKE-OFF</vt:lpstr>
      <vt:lpstr>'MATERIAL TAKE-OFF'!Print_Area</vt:lpstr>
      <vt:lpstr>'MATERIAL TAKE-OFF'!Print_Titles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Mfbzone</dc:creator>
  <cp:lastModifiedBy>Hp</cp:lastModifiedBy>
  <cp:lastPrinted>2025-12-04T11:18:59Z</cp:lastPrinted>
  <dcterms:created xsi:type="dcterms:W3CDTF">2016-03-30T11:57:46Z</dcterms:created>
  <dcterms:modified xsi:type="dcterms:W3CDTF">2025-12-23T14:49:34Z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{07F1CAE7-969A-4FB3-A559-A8EBBA21487D}</vt:lpwstr>
  </property>
</Properties>
</file>