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19440" windowHeight="11040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TAKE-OFF'!$A$2:$P$60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P40" i="1" l="1"/>
  <c r="Q12" i="1" l="1"/>
  <c r="G18" i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A14" i="1" s="1"/>
  <c r="A15" i="1" s="1"/>
  <c r="A16" i="1" s="1"/>
  <c r="A17" i="1" s="1"/>
  <c r="A18" i="1" s="1"/>
  <c r="G12" i="1"/>
  <c r="O12" i="1" s="1"/>
  <c r="G39" i="1"/>
  <c r="O39" i="1" s="1"/>
  <c r="G38" i="1"/>
  <c r="O38" i="1" s="1"/>
  <c r="G37" i="1"/>
  <c r="J37" i="1" s="1"/>
  <c r="K37" i="1" s="1"/>
  <c r="G35" i="1"/>
  <c r="M35" i="1" s="1"/>
  <c r="G34" i="1"/>
  <c r="J34" i="1" s="1"/>
  <c r="K34" i="1" s="1"/>
  <c r="G32" i="1"/>
  <c r="O32" i="1" s="1"/>
  <c r="G31" i="1"/>
  <c r="M31" i="1" s="1"/>
  <c r="G30" i="1"/>
  <c r="M30" i="1" s="1"/>
  <c r="G29" i="1"/>
  <c r="J29" i="1" s="1"/>
  <c r="K29" i="1" s="1"/>
  <c r="G28" i="1"/>
  <c r="O28" i="1" s="1"/>
  <c r="G27" i="1"/>
  <c r="M27" i="1" s="1"/>
  <c r="G26" i="1"/>
  <c r="J26" i="1" s="1"/>
  <c r="K26" i="1" s="1"/>
  <c r="G25" i="1"/>
  <c r="J25" i="1" s="1"/>
  <c r="K25" i="1" s="1"/>
  <c r="G24" i="1"/>
  <c r="O24" i="1" s="1"/>
  <c r="G23" i="1"/>
  <c r="M23" i="1" s="1"/>
  <c r="O35" i="1" l="1"/>
  <c r="M12" i="1"/>
  <c r="M13" i="1"/>
  <c r="M14" i="1"/>
  <c r="M15" i="1"/>
  <c r="M16" i="1"/>
  <c r="M17" i="1"/>
  <c r="M18" i="1"/>
  <c r="M25" i="1"/>
  <c r="O25" i="1"/>
  <c r="O37" i="1"/>
  <c r="M37" i="1"/>
  <c r="J38" i="1"/>
  <c r="K38" i="1" s="1"/>
  <c r="J39" i="1"/>
  <c r="K39" i="1" s="1"/>
  <c r="M39" i="1"/>
  <c r="M38" i="1"/>
  <c r="M34" i="1"/>
  <c r="O34" i="1"/>
  <c r="J35" i="1"/>
  <c r="K35" i="1" s="1"/>
  <c r="O26" i="1"/>
  <c r="J24" i="1"/>
  <c r="K24" i="1" s="1"/>
  <c r="M26" i="1"/>
  <c r="P26" i="1" s="1"/>
  <c r="M24" i="1"/>
  <c r="J31" i="1"/>
  <c r="K31" i="1" s="1"/>
  <c r="J32" i="1"/>
  <c r="K32" i="1" s="1"/>
  <c r="P32" i="1" s="1"/>
  <c r="P25" i="1"/>
  <c r="O27" i="1"/>
  <c r="M32" i="1"/>
  <c r="J23" i="1"/>
  <c r="K23" i="1" s="1"/>
  <c r="O31" i="1"/>
  <c r="J27" i="1"/>
  <c r="K27" i="1" s="1"/>
  <c r="M29" i="1"/>
  <c r="O30" i="1"/>
  <c r="J30" i="1"/>
  <c r="K30" i="1" s="1"/>
  <c r="O23" i="1"/>
  <c r="M28" i="1"/>
  <c r="O29" i="1"/>
  <c r="J28" i="1"/>
  <c r="K28" i="1" s="1"/>
  <c r="P28" i="1" s="1"/>
  <c r="P35" i="1" l="1"/>
  <c r="P37" i="1"/>
  <c r="P34" i="1"/>
  <c r="P38" i="1"/>
  <c r="P39" i="1"/>
  <c r="P30" i="1"/>
  <c r="P29" i="1"/>
  <c r="P27" i="1"/>
  <c r="P31" i="1"/>
  <c r="P23" i="1"/>
  <c r="P24" i="1"/>
  <c r="A19" i="1" l="1"/>
  <c r="A20" i="1"/>
  <c r="A21" i="1"/>
  <c r="A22" i="1"/>
  <c r="A33" i="1"/>
  <c r="A36" i="1"/>
  <c r="A40" i="1"/>
  <c r="A23" i="1" l="1"/>
  <c r="A24" i="1" l="1"/>
  <c r="A25" i="1" l="1"/>
  <c r="A26" i="1" s="1"/>
  <c r="A27" i="1"/>
  <c r="A28" i="1" l="1"/>
  <c r="A29" i="1" l="1"/>
  <c r="A30" i="1" s="1"/>
  <c r="A31" i="1" s="1"/>
  <c r="A32" i="1" s="1"/>
  <c r="A34" i="1" s="1"/>
  <c r="A35" i="1" s="1"/>
  <c r="A37" i="1" s="1"/>
  <c r="A38" i="1" s="1"/>
  <c r="A39" i="1" s="1"/>
  <c r="C12" i="3" l="1"/>
  <c r="D12" i="3" s="1"/>
  <c r="H14" i="1"/>
  <c r="J14" i="1" s="1"/>
  <c r="K14" i="1" s="1"/>
  <c r="P14" i="1" s="1"/>
  <c r="H18" i="1"/>
  <c r="J18" i="1" s="1"/>
  <c r="K18" i="1" s="1"/>
  <c r="P18" i="1" s="1"/>
  <c r="H17" i="1"/>
  <c r="J17" i="1" s="1"/>
  <c r="K17" i="1" s="1"/>
  <c r="P17" i="1" s="1"/>
  <c r="H13" i="1"/>
  <c r="J13" i="1" s="1"/>
  <c r="K13" i="1" s="1"/>
  <c r="P13" i="1" s="1"/>
  <c r="H15" i="1"/>
  <c r="J15" i="1" s="1"/>
  <c r="K15" i="1" s="1"/>
  <c r="P15" i="1" s="1"/>
  <c r="H16" i="1"/>
  <c r="J16" i="1" s="1"/>
  <c r="K16" i="1" s="1"/>
  <c r="P16" i="1" s="1"/>
  <c r="H12" i="1"/>
  <c r="J12" i="1" s="1"/>
  <c r="K12" i="1" s="1"/>
  <c r="P12" i="1" s="1"/>
  <c r="P19" i="1" l="1"/>
  <c r="C11" i="3"/>
  <c r="P42" i="1"/>
  <c r="P44" i="1" l="1"/>
  <c r="P43" i="1"/>
  <c r="P45" i="1"/>
  <c r="C13" i="3"/>
  <c r="D11" i="3"/>
  <c r="D13" i="3" s="1"/>
  <c r="P46" i="1" l="1"/>
  <c r="D16" i="3"/>
  <c r="D17" i="3"/>
  <c r="D15" i="3"/>
  <c r="C15" i="3"/>
  <c r="C16" i="3"/>
  <c r="C17" i="3"/>
  <c r="D18" i="3" l="1"/>
  <c r="C18" i="3"/>
</calcChain>
</file>

<file path=xl/sharedStrings.xml><?xml version="1.0" encoding="utf-8"?>
<sst xmlns="http://schemas.openxmlformats.org/spreadsheetml/2006/main" count="106" uniqueCount="81">
  <si>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</si>
  <si>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</si>
  <si>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</si>
  <si>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</si>
  <si>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</si>
  <si>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</si>
  <si>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</si>
  <si>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</si>
  <si>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</si>
  <si>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</si>
  <si>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</si>
  <si>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</si>
  <si>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</si>
  <si>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</si>
  <si>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</si>
  <si>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</si>
  <si>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</si>
  <si>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</si>
  <si>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Demolition/Site Work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</si>
  <si>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</si>
  <si>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</si>
  <si>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</si>
  <si>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</si>
  <si>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</si>
  <si>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</si>
  <si>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</si>
  <si>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</si>
  <si>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</si>
  <si>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</si>
  <si>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</si>
  <si>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</si>
  <si>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</si>
  <si>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</si>
  <si>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</si>
  <si>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</si>
  <si>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</si>
  <si>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</si>
  <si>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</si>
  <si>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</si>
  <si>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</si>
  <si>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</si>
  <si>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</si>
  <si>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</si>
  <si>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</si>
  <si>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</si>
  <si>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</si>
  <si>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</si>
  <si>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</si>
  <si>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</si>
  <si>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</si>
  <si>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</si>
  <si>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</si>
  <si>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</si>
  <si>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</si>
  <si>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</si>
  <si>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</si>
  <si>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</si>
  <si>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</si>
  <si>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</si>
  <si>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t>02. EXISTING CONDITIONS/SITE WORK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</si>
  <si>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</si>
  <si>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Architecrural Demolition</t>
  </si>
  <si>
    <t>MEP Demolition</t>
  </si>
  <si>
    <t>Site Demolition</t>
  </si>
  <si>
    <t>Remove Existing Door w/ Frame</t>
  </si>
  <si>
    <t>Remove Existing Hollow Metal Barn Door w/ Hardware</t>
  </si>
  <si>
    <t>Remove Existing Window</t>
  </si>
  <si>
    <t>Remove Existing Overhead Door</t>
  </si>
  <si>
    <t>Saw cut Concrete Slab</t>
  </si>
  <si>
    <t xml:space="preserve">Remove CMU Wall </t>
  </si>
  <si>
    <t>Remove Existing Roof Overhang</t>
  </si>
  <si>
    <t xml:space="preserve">Remove Existing Concrete Slab </t>
  </si>
  <si>
    <t xml:space="preserve">Remove Existing Roof Membrane </t>
  </si>
  <si>
    <t xml:space="preserve">Remove Existing Ceiling </t>
  </si>
  <si>
    <t>D1.0</t>
  </si>
  <si>
    <t>Remove Existing Site Light Pole</t>
  </si>
  <si>
    <t>Remove Existing Plumbing Fixture</t>
  </si>
  <si>
    <t>Remove Existing Damage Bollards</t>
  </si>
  <si>
    <t>Remove Existing Fence w/ Gate</t>
  </si>
  <si>
    <t>Remove Existing Concrete Sidewalk</t>
  </si>
  <si>
    <t>DEMOLITION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</si>
</sst>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070C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51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vertical="center"/>
    </xf>
    <xf numFmtId="166" fontId="7" fillId="8" borderId="26" xfId="0" applyNumberFormat="1" applyFont="1" applyFill="1" applyBorder="1"/>
    <xf numFmtId="164" fontId="7" fillId="8" borderId="27" xfId="0" applyNumberFormat="1" applyFont="1" applyFill="1" applyBorder="1"/>
    <xf numFmtId="164" fontId="7" fillId="8" borderId="12" xfId="0" applyNumberFormat="1" applyFont="1" applyFill="1" applyBorder="1"/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3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65" fontId="8" fillId="6" borderId="12" xfId="0" applyNumberFormat="1" applyFont="1" applyFill="1" applyBorder="1" applyAlignment="1">
      <alignment horizontal="center" vertical="center"/>
    </xf>
    <xf numFmtId="0" fontId="25" fillId="3" borderId="0" xfId="0" applyFont="1" applyFill="1" applyAlignment="1">
      <alignment horizontal="left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Font="1" applyFill="1" applyBorder="1" applyAlignment="1">
      <alignment horizontal="center" vertical="center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center"/>
    </xf>
    <xf numFmtId="0" fontId="8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vertical="center"/>
    </xf>
    <xf numFmtId="2" fontId="8" fillId="10" borderId="0" xfId="0" applyNumberFormat="1" applyFont="1" applyFill="1" applyAlignment="1">
      <alignment vertical="center"/>
    </xf>
    <xf numFmtId="168" fontId="8" fillId="10" borderId="10" xfId="0" applyNumberFormat="1" applyFont="1" applyFill="1" applyBorder="1" applyAlignment="1">
      <alignment vertical="center"/>
    </xf>
    <xf numFmtId="0" fontId="10" fillId="10" borderId="7" xfId="0" applyFont="1" applyFill="1" applyBorder="1" applyAlignment="1">
      <alignment vertical="center"/>
    </xf>
    <xf numFmtId="166" fontId="8" fillId="10" borderId="23" xfId="2" applyNumberFormat="1" applyFont="1" applyFill="1" applyBorder="1" applyAlignment="1">
      <alignment vertical="center"/>
    </xf>
    <xf numFmtId="166" fontId="8" fillId="10" borderId="8" xfId="2" applyNumberFormat="1" applyFont="1" applyFill="1" applyBorder="1" applyAlignment="1">
      <alignment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vertical="center"/>
    </xf>
    <xf numFmtId="0" fontId="12" fillId="9" borderId="7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8" fillId="10" borderId="23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8" fillId="10" borderId="21" xfId="0" applyFont="1" applyFill="1" applyBorder="1" applyAlignment="1">
      <alignment horizontal="center" vertical="center"/>
    </xf>
    <xf numFmtId="0" fontId="8" fillId="10" borderId="2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7" fontId="9" fillId="0" borderId="32" xfId="0" applyNumberFormat="1" applyFont="1" applyBorder="1" applyAlignment="1">
      <alignment horizontal="center" vertical="center" wrapText="1"/>
    </xf>
    <xf numFmtId="37" fontId="9" fillId="0" borderId="3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7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6" borderId="16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3366CC"/>
      <color rgb="FFCF9843"/>
      <color rgb="FF3399FF"/>
      <color rgb="FF4F81BD"/>
      <color rgb="FF0000B3"/>
      <color rgb="FF00B300"/>
      <color rgb="FFEFF5F5"/>
      <color rgb="FFA744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Demolition/Site Work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1221.3611191144998</c:v>
                </c:pt>
                <c:pt idx="1">
                  <c:v>10324.269815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4267520"/>
        <c:axId val="144274560"/>
        <c:axId val="0"/>
      </c:bar3DChart>
      <c:catAx>
        <c:axId val="14426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274560"/>
        <c:crosses val="autoZero"/>
        <c:auto val="1"/>
        <c:lblAlgn val="ctr"/>
        <c:lblOffset val="100"/>
        <c:noMultiLvlLbl val="0"/>
      </c:catAx>
      <c:valAx>
        <c:axId val="144274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26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544285</xdr:colOff>
      <xdr:row>0</xdr:row>
      <xdr:rowOff>111331</xdr:rowOff>
    </xdr:from>
    <xdr:to>
      <xdr:col>3</xdr:col>
      <xdr:colOff>1198969</xdr:colOff>
      <xdr:row>8</xdr:row>
      <xdr:rowOff>40080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5CA29FFB-92EC-4246-9A33-1D1383F35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783" t="24050" r="8740" b="16138"/>
        <a:stretch>
          <a:fillRect/>
        </a:stretch>
      </xdr:blipFill>
      <xdr:spPr>
        <a:xfrm>
          <a:off x="5764480" y="111331"/>
          <a:ext cx="2003028" cy="14195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43295</xdr:colOff>
      <xdr:row>0</xdr:row>
      <xdr:rowOff>0</xdr:rowOff>
    </xdr:from>
    <xdr:to>
      <xdr:col>15</xdr:col>
      <xdr:colOff>1007233</xdr:colOff>
      <xdr:row>8</xdr:row>
      <xdr:rowOff>48491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7922FFA-C4FD-4995-8C35-93E27076A8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287500" y="0"/>
          <a:ext cx="2003028" cy="1413164"/>
        </a:xfrm>
        <a:prstGeom prst="rect">
          <a:avLst/>
        </a:prstGeom>
      </xdr:spPr>
    </xdr:pic>
    <xdr:clientData/>
  </xdr:twoCellAnchor>
  <xdr:twoCellAnchor editAs="oneCell">
    <xdr:from>
      <xdr:col>14</xdr:col>
      <xdr:colOff>43295</xdr:colOff>
      <xdr:row>0</xdr:row>
      <xdr:rowOff>0</xdr:rowOff>
    </xdr:from>
    <xdr:to>
      <xdr:col>15</xdr:col>
      <xdr:colOff>1001748</xdr:colOff>
      <xdr:row>8</xdr:row>
      <xdr:rowOff>28864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287500" y="0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tabSelected="1"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3" sqref="B3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4.1" x14ac:dyDescent="0.3">
      <c r="A1" s="55"/>
      <c r="B1" s="41"/>
      <c r="C1" s="79"/>
      <c r="D1" s="56"/>
    </row>
    <row r="2" spans="1:4" ht="15" x14ac:dyDescent="0.2">
      <c r="A2" s="20" t="s">
        <v>41</v>
      </c>
      <c r="B2" s="19"/>
      <c r="C2" s="80"/>
      <c r="D2" s="10"/>
    </row>
    <row r="3" spans="1:4" ht="14.1" x14ac:dyDescent="0.3">
      <c r="A3" s="20"/>
      <c r="B3" s="19"/>
      <c r="C3" s="80"/>
      <c r="D3" s="10"/>
    </row>
    <row r="4" spans="1:4" ht="15" x14ac:dyDescent="0.2">
      <c r="A4" s="20" t="s">
        <v>33</v>
      </c>
      <c r="B4" s="19"/>
      <c r="C4" s="80"/>
      <c r="D4" s="10"/>
    </row>
    <row r="5" spans="1:4" ht="14.1" x14ac:dyDescent="0.3">
      <c r="A5" s="20"/>
      <c r="B5" s="19"/>
      <c r="C5" s="80"/>
      <c r="D5" s="10"/>
    </row>
    <row r="6" spans="1:4" ht="14.1" x14ac:dyDescent="0.3">
      <c r="A6" s="20" t="s">
        <v>32</v>
      </c>
      <c r="B6" s="19">
        <v>1</v>
      </c>
      <c r="C6" s="80"/>
      <c r="D6" s="10"/>
    </row>
    <row r="7" spans="1:4" ht="14.1" x14ac:dyDescent="0.3">
      <c r="A7" s="20"/>
      <c r="B7" s="82"/>
      <c r="C7" s="80"/>
      <c r="D7" s="10"/>
    </row>
    <row r="8" spans="1:4" ht="14.1" x14ac:dyDescent="0.3">
      <c r="A8" s="20" t="s">
        <v>54</v>
      </c>
      <c r="B8" s="19">
        <v>2500</v>
      </c>
      <c r="C8" s="80"/>
      <c r="D8" s="10"/>
    </row>
    <row r="9" spans="1:4" ht="14.45" thickBot="1" x14ac:dyDescent="0.35">
      <c r="A9" s="20"/>
      <c r="B9" s="57"/>
      <c r="C9" s="81"/>
      <c r="D9" s="58"/>
    </row>
    <row r="10" spans="1:4" s="37" customFormat="1" ht="30.75" thickBot="1" x14ac:dyDescent="0.25">
      <c r="A10" s="126" t="s">
        <v>15</v>
      </c>
      <c r="B10" s="127" t="s">
        <v>0</v>
      </c>
      <c r="C10" s="127" t="s">
        <v>16</v>
      </c>
      <c r="D10" s="128" t="s">
        <v>55</v>
      </c>
    </row>
    <row r="11" spans="1:4" ht="14.1" x14ac:dyDescent="0.3">
      <c r="A11" s="87">
        <v>1000</v>
      </c>
      <c r="B11" s="88" t="s">
        <v>17</v>
      </c>
      <c r="C11" s="89">
        <f>'MATERIAL TAKE-OFF'!P19</f>
        <v>1221.3611191144998</v>
      </c>
      <c r="D11" s="90">
        <f>C11/$B$8</f>
        <v>0.48854444764579996</v>
      </c>
    </row>
    <row r="12" spans="1:4" ht="14.1" x14ac:dyDescent="0.3">
      <c r="A12" s="59">
        <v>2000</v>
      </c>
      <c r="B12" s="54" t="s">
        <v>18</v>
      </c>
      <c r="C12" s="78">
        <f>'MATERIAL TAKE-OFF'!P40</f>
        <v>10324.269815</v>
      </c>
      <c r="D12" s="91">
        <f t="shared" ref="D12" si="0">C12/$B$8</f>
        <v>4.129707926</v>
      </c>
    </row>
    <row r="13" spans="1:4" s="38" customFormat="1" ht="14.45" thickBot="1" x14ac:dyDescent="0.35">
      <c r="A13" s="133" t="s">
        <v>12</v>
      </c>
      <c r="B13" s="133"/>
      <c r="C13" s="124">
        <f>SUM(C11:C12)</f>
        <v>11545.630934114499</v>
      </c>
      <c r="D13" s="124">
        <f>SUM(D11:D12)</f>
        <v>4.6182523736457997</v>
      </c>
    </row>
    <row r="14" spans="1:4" ht="14.45" thickBot="1" x14ac:dyDescent="0.35">
      <c r="A14" s="134"/>
      <c r="B14" s="134"/>
      <c r="C14" s="134"/>
      <c r="D14" s="134"/>
    </row>
    <row r="15" spans="1:4" s="39" customFormat="1" ht="14.1" x14ac:dyDescent="0.3">
      <c r="A15" s="42" t="s">
        <v>21</v>
      </c>
      <c r="B15" s="43">
        <v>0.2</v>
      </c>
      <c r="C15" s="60">
        <f>$C$13*B15</f>
        <v>2309.1261868228999</v>
      </c>
      <c r="D15" s="60">
        <f>$D$13*B15</f>
        <v>0.92365047472915995</v>
      </c>
    </row>
    <row r="16" spans="1:4" s="39" customFormat="1" ht="14.1" x14ac:dyDescent="0.3">
      <c r="A16" s="42" t="s">
        <v>5</v>
      </c>
      <c r="B16" s="43">
        <v>0.03</v>
      </c>
      <c r="C16" s="60">
        <f>$C$13*B16</f>
        <v>346.36892802343493</v>
      </c>
      <c r="D16" s="60">
        <f>$D$13*B16</f>
        <v>0.13854757120937397</v>
      </c>
    </row>
    <row r="17" spans="1:4" s="39" customFormat="1" ht="14.45" thickBot="1" x14ac:dyDescent="0.35">
      <c r="A17" s="42" t="s">
        <v>19</v>
      </c>
      <c r="B17" s="43">
        <v>0.05</v>
      </c>
      <c r="C17" s="60">
        <f>$C$13*B17</f>
        <v>577.28154670572496</v>
      </c>
      <c r="D17" s="60">
        <f>$D$13*B17</f>
        <v>0.23091261868228999</v>
      </c>
    </row>
    <row r="18" spans="1:4" s="37" customFormat="1" ht="14.45" thickBot="1" x14ac:dyDescent="0.35">
      <c r="A18" s="135" t="s">
        <v>31</v>
      </c>
      <c r="B18" s="136"/>
      <c r="C18" s="125">
        <f>SUM(C13:C17)</f>
        <v>14778.407595666558</v>
      </c>
      <c r="D18" s="125">
        <f>SUM(D13:D17)</f>
        <v>5.9113630382666242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60"/>
  <sheetViews>
    <sheetView showGridLines="0" topLeftCell="A2" zoomScale="66" zoomScaleNormal="66" zoomScaleSheetLayoutView="55" workbookViewId="0">
      <pane ySplit="9" topLeftCell="A29" activePane="bottomLeft" state="frozen"/>
      <selection activeCell="N7" sqref="N7"/>
      <selection pane="bottomLeft" activeCell="A44" sqref="A44:N44"/>
    </sheetView>
  </sheetViews>
  <sheetFormatPr defaultColWidth="9" defaultRowHeight="14.25" x14ac:dyDescent="0.2"/>
  <cols>
    <col min="1" max="1" width="8.625" style="7" customWidth="1"/>
    <col min="2" max="2" width="12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3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3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3">
      <c r="A3" s="18" t="s">
        <v>27</v>
      </c>
      <c r="B3" s="19"/>
      <c r="C3" s="3"/>
      <c r="D3" s="8"/>
      <c r="E3" s="3"/>
      <c r="F3" s="8"/>
      <c r="G3" s="62"/>
      <c r="H3" s="62"/>
      <c r="K3" s="137"/>
      <c r="L3" s="137"/>
      <c r="M3" s="137"/>
      <c r="N3" s="137"/>
      <c r="P3" s="9"/>
    </row>
    <row r="4" spans="1:17" ht="18.600000000000001" customHeight="1" x14ac:dyDescent="0.3">
      <c r="A4" s="18"/>
      <c r="B4" s="19"/>
      <c r="C4" s="3"/>
      <c r="D4" s="8"/>
      <c r="E4" s="3"/>
      <c r="F4" s="8"/>
      <c r="G4" s="61"/>
      <c r="H4" s="76"/>
      <c r="K4" s="139"/>
      <c r="L4" s="139"/>
      <c r="M4" s="138"/>
      <c r="N4" s="139"/>
      <c r="P4" s="9"/>
    </row>
    <row r="5" spans="1:17" ht="15" customHeight="1" x14ac:dyDescent="0.3">
      <c r="A5" s="18" t="s">
        <v>33</v>
      </c>
      <c r="B5" s="19"/>
      <c r="C5" s="3"/>
      <c r="D5" s="8"/>
      <c r="E5" s="3"/>
      <c r="F5" s="8"/>
      <c r="G5" s="61"/>
      <c r="H5" s="76"/>
      <c r="K5" s="139"/>
      <c r="L5" s="139"/>
      <c r="M5" s="143"/>
      <c r="N5" s="139"/>
      <c r="P5" s="9"/>
    </row>
    <row r="6" spans="1:17" ht="15" customHeight="1" x14ac:dyDescent="0.3">
      <c r="A6" s="18"/>
      <c r="B6" s="19"/>
      <c r="C6" s="3"/>
      <c r="D6" s="8"/>
      <c r="E6" s="3"/>
      <c r="F6" s="8"/>
      <c r="G6" s="61"/>
      <c r="H6" s="76"/>
      <c r="K6" s="139"/>
      <c r="L6" s="139"/>
      <c r="M6" s="143"/>
      <c r="N6" s="139"/>
      <c r="P6" s="9"/>
    </row>
    <row r="7" spans="1:17" ht="15" customHeight="1" x14ac:dyDescent="0.3">
      <c r="A7" s="18" t="s">
        <v>22</v>
      </c>
      <c r="B7" s="109" t="s">
        <v>80</v>
      </c>
      <c r="C7" s="3"/>
      <c r="D7" s="8"/>
      <c r="E7" s="3"/>
      <c r="F7" s="8"/>
      <c r="G7" s="46"/>
      <c r="K7" s="139"/>
      <c r="L7" s="139"/>
      <c r="M7" s="143"/>
      <c r="N7" s="139"/>
      <c r="P7" s="9"/>
    </row>
    <row r="8" spans="1:17" ht="15" customHeight="1" x14ac:dyDescent="0.3">
      <c r="A8" s="18"/>
      <c r="B8" s="19"/>
      <c r="C8" s="3"/>
      <c r="D8" s="8"/>
      <c r="E8" s="3"/>
      <c r="F8" s="8"/>
      <c r="G8" s="46"/>
      <c r="K8" s="139"/>
      <c r="L8" s="139"/>
      <c r="M8" s="138"/>
      <c r="N8" s="139"/>
      <c r="P8" s="9"/>
    </row>
    <row r="9" spans="1:17" ht="15" customHeight="1" x14ac:dyDescent="0.2">
      <c r="A9" s="18" t="s">
        <v>20</v>
      </c>
      <c r="B9" s="3"/>
      <c r="C9" s="3"/>
      <c r="D9" s="8"/>
      <c r="E9" s="3"/>
      <c r="F9" s="8"/>
      <c r="G9" s="46"/>
      <c r="P9" s="9"/>
    </row>
    <row r="10" spans="1:17" ht="61.35" customHeight="1" x14ac:dyDescent="0.2">
      <c r="A10" s="110" t="s">
        <v>7</v>
      </c>
      <c r="B10" s="111" t="s">
        <v>26</v>
      </c>
      <c r="C10" s="112" t="s">
        <v>0</v>
      </c>
      <c r="D10" s="113" t="s">
        <v>1</v>
      </c>
      <c r="E10" s="112" t="s">
        <v>2</v>
      </c>
      <c r="F10" s="113" t="s">
        <v>23</v>
      </c>
      <c r="G10" s="114" t="s">
        <v>24</v>
      </c>
      <c r="H10" s="115" t="s">
        <v>36</v>
      </c>
      <c r="I10" s="111" t="s">
        <v>34</v>
      </c>
      <c r="J10" s="115" t="s">
        <v>37</v>
      </c>
      <c r="K10" s="111" t="s">
        <v>35</v>
      </c>
      <c r="L10" s="111" t="s">
        <v>28</v>
      </c>
      <c r="M10" s="111" t="s">
        <v>38</v>
      </c>
      <c r="N10" s="111" t="s">
        <v>29</v>
      </c>
      <c r="O10" s="111" t="s">
        <v>39</v>
      </c>
      <c r="P10" s="116" t="s">
        <v>11</v>
      </c>
    </row>
    <row r="11" spans="1:17" s="92" customFormat="1" ht="18" customHeight="1" x14ac:dyDescent="0.2">
      <c r="A11" s="112"/>
      <c r="B11" s="150" t="s">
        <v>58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29"/>
    </row>
    <row r="12" spans="1:17" ht="18" customHeight="1" x14ac:dyDescent="0.3">
      <c r="A12" s="99">
        <v>1</v>
      </c>
      <c r="B12" s="100"/>
      <c r="C12" s="101" t="s">
        <v>8</v>
      </c>
      <c r="D12" s="100">
        <v>1</v>
      </c>
      <c r="E12" s="100" t="s">
        <v>6</v>
      </c>
      <c r="F12" s="94">
        <v>0</v>
      </c>
      <c r="G12" s="95">
        <f t="shared" ref="G12:G18" si="0">(F12*D12)+D12</f>
        <v>1</v>
      </c>
      <c r="H12" s="96">
        <f>2.5%*$Q$12/I12</f>
        <v>3.0668577159577</v>
      </c>
      <c r="I12" s="97">
        <v>84.16</v>
      </c>
      <c r="J12" s="95">
        <f t="shared" ref="J12:J18" si="1">H12*G12</f>
        <v>3.0668577159577</v>
      </c>
      <c r="K12" s="97">
        <f t="shared" ref="K12:K18" si="2">I12*J12</f>
        <v>258.106745375</v>
      </c>
      <c r="L12" s="97">
        <v>0</v>
      </c>
      <c r="M12" s="97">
        <f t="shared" ref="M12:M18" si="3">L12*G12</f>
        <v>0</v>
      </c>
      <c r="N12" s="97">
        <v>0</v>
      </c>
      <c r="O12" s="97">
        <f t="shared" ref="O12:O18" si="4">N12*G12</f>
        <v>0</v>
      </c>
      <c r="P12" s="98">
        <f t="shared" ref="P12:P18" si="5">IF(D12="","",(K12+M12+O12))</f>
        <v>258.106745375</v>
      </c>
      <c r="Q12" s="51">
        <f>SUM(P22:P40)/2</f>
        <v>10324.269815</v>
      </c>
    </row>
    <row r="13" spans="1:17" ht="18" customHeight="1" x14ac:dyDescent="0.3">
      <c r="A13" s="102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4">
        <v>0</v>
      </c>
      <c r="G13" s="95">
        <f t="shared" si="0"/>
        <v>1</v>
      </c>
      <c r="H13" s="96">
        <f>1.65%*$Q$12/I13</f>
        <v>2.0241260925320819</v>
      </c>
      <c r="I13" s="97">
        <v>84.16</v>
      </c>
      <c r="J13" s="95">
        <f t="shared" si="1"/>
        <v>2.0241260925320819</v>
      </c>
      <c r="K13" s="97">
        <f t="shared" si="2"/>
        <v>170.35045194750001</v>
      </c>
      <c r="L13" s="97">
        <v>0</v>
      </c>
      <c r="M13" s="97">
        <f t="shared" si="3"/>
        <v>0</v>
      </c>
      <c r="N13" s="97">
        <v>0</v>
      </c>
      <c r="O13" s="97">
        <f t="shared" si="4"/>
        <v>0</v>
      </c>
      <c r="P13" s="98">
        <f t="shared" si="5"/>
        <v>170.35045194750001</v>
      </c>
    </row>
    <row r="14" spans="1:17" ht="18" customHeight="1" x14ac:dyDescent="0.3">
      <c r="A14" s="102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4">
        <v>0</v>
      </c>
      <c r="G14" s="95">
        <f t="shared" si="0"/>
        <v>1</v>
      </c>
      <c r="H14" s="96">
        <f>0.85%*$Q$12/I14</f>
        <v>1.0427316234256179</v>
      </c>
      <c r="I14" s="97">
        <v>84.16</v>
      </c>
      <c r="J14" s="95">
        <f t="shared" si="1"/>
        <v>1.0427316234256179</v>
      </c>
      <c r="K14" s="97">
        <f t="shared" si="2"/>
        <v>87.756293427499998</v>
      </c>
      <c r="L14" s="97">
        <v>0</v>
      </c>
      <c r="M14" s="97">
        <f t="shared" si="3"/>
        <v>0</v>
      </c>
      <c r="N14" s="97">
        <v>0</v>
      </c>
      <c r="O14" s="97">
        <f t="shared" si="4"/>
        <v>0</v>
      </c>
      <c r="P14" s="98">
        <f t="shared" si="5"/>
        <v>87.756293427499998</v>
      </c>
    </row>
    <row r="15" spans="1:17" ht="18" customHeight="1" x14ac:dyDescent="0.3">
      <c r="A15" s="102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4">
        <v>0</v>
      </c>
      <c r="G15" s="95">
        <f t="shared" si="0"/>
        <v>1</v>
      </c>
      <c r="H15" s="96">
        <f>2.35%*$Q$12/I15</f>
        <v>2.8828462530002379</v>
      </c>
      <c r="I15" s="97">
        <v>84.16</v>
      </c>
      <c r="J15" s="95">
        <f t="shared" si="1"/>
        <v>2.8828462530002379</v>
      </c>
      <c r="K15" s="97">
        <f t="shared" si="2"/>
        <v>242.6203406525</v>
      </c>
      <c r="L15" s="97">
        <v>0</v>
      </c>
      <c r="M15" s="97">
        <f t="shared" si="3"/>
        <v>0</v>
      </c>
      <c r="N15" s="97">
        <v>0</v>
      </c>
      <c r="O15" s="97">
        <f t="shared" si="4"/>
        <v>0</v>
      </c>
      <c r="P15" s="98">
        <f t="shared" si="5"/>
        <v>242.6203406525</v>
      </c>
    </row>
    <row r="16" spans="1:17" ht="18" customHeight="1" x14ac:dyDescent="0.3">
      <c r="A16" s="102">
        <f t="shared" si="6"/>
        <v>5</v>
      </c>
      <c r="B16" s="103"/>
      <c r="C16" s="104" t="s">
        <v>30</v>
      </c>
      <c r="D16" s="103">
        <v>1</v>
      </c>
      <c r="E16" s="103" t="s">
        <v>6</v>
      </c>
      <c r="F16" s="94">
        <v>0</v>
      </c>
      <c r="G16" s="95">
        <f t="shared" si="0"/>
        <v>1</v>
      </c>
      <c r="H16" s="96">
        <f>2%*$Q$12/I16</f>
        <v>2.4534861727661599</v>
      </c>
      <c r="I16" s="97">
        <v>84.16</v>
      </c>
      <c r="J16" s="95">
        <f t="shared" si="1"/>
        <v>2.4534861727661599</v>
      </c>
      <c r="K16" s="97">
        <f t="shared" si="2"/>
        <v>206.48539630000002</v>
      </c>
      <c r="L16" s="97">
        <v>0</v>
      </c>
      <c r="M16" s="97">
        <f t="shared" si="3"/>
        <v>0</v>
      </c>
      <c r="N16" s="97">
        <v>0</v>
      </c>
      <c r="O16" s="97">
        <f t="shared" si="4"/>
        <v>0</v>
      </c>
      <c r="P16" s="98">
        <f t="shared" si="5"/>
        <v>206.48539630000002</v>
      </c>
    </row>
    <row r="17" spans="1:19" ht="18" customHeight="1" x14ac:dyDescent="0.3">
      <c r="A17" s="102">
        <f t="shared" si="6"/>
        <v>6</v>
      </c>
      <c r="B17" s="103"/>
      <c r="C17" s="104" t="s">
        <v>4</v>
      </c>
      <c r="D17" s="103">
        <v>1</v>
      </c>
      <c r="E17" s="103" t="s">
        <v>6</v>
      </c>
      <c r="F17" s="94">
        <v>0</v>
      </c>
      <c r="G17" s="95">
        <f t="shared" si="0"/>
        <v>1</v>
      </c>
      <c r="H17" s="96">
        <f>0.98%*$Q$12/I17</f>
        <v>1.2022082246554182</v>
      </c>
      <c r="I17" s="97">
        <v>84.16</v>
      </c>
      <c r="J17" s="95">
        <f t="shared" si="1"/>
        <v>1.2022082246554182</v>
      </c>
      <c r="K17" s="97">
        <f t="shared" si="2"/>
        <v>101.17784418699999</v>
      </c>
      <c r="L17" s="97">
        <v>0</v>
      </c>
      <c r="M17" s="97">
        <f t="shared" si="3"/>
        <v>0</v>
      </c>
      <c r="N17" s="97">
        <v>0</v>
      </c>
      <c r="O17" s="97">
        <f t="shared" si="4"/>
        <v>0</v>
      </c>
      <c r="P17" s="98">
        <f t="shared" si="5"/>
        <v>101.17784418699999</v>
      </c>
    </row>
    <row r="18" spans="1:19" ht="18" customHeight="1" x14ac:dyDescent="0.3">
      <c r="A18" s="105">
        <f t="shared" si="6"/>
        <v>7</v>
      </c>
      <c r="B18" s="103"/>
      <c r="C18" s="104" t="s">
        <v>14</v>
      </c>
      <c r="D18" s="106">
        <v>1</v>
      </c>
      <c r="E18" s="103" t="s">
        <v>6</v>
      </c>
      <c r="F18" s="84">
        <v>0</v>
      </c>
      <c r="G18" s="85">
        <f t="shared" si="0"/>
        <v>1</v>
      </c>
      <c r="H18" s="85">
        <f>1.5%*$Q$12/I18</f>
        <v>1.8401146295746196</v>
      </c>
      <c r="I18" s="86">
        <v>84.16</v>
      </c>
      <c r="J18" s="85">
        <f t="shared" si="1"/>
        <v>1.8401146295746196</v>
      </c>
      <c r="K18" s="86">
        <f t="shared" si="2"/>
        <v>154.86404722499998</v>
      </c>
      <c r="L18" s="86">
        <v>0</v>
      </c>
      <c r="M18" s="86">
        <f t="shared" si="3"/>
        <v>0</v>
      </c>
      <c r="N18" s="86">
        <v>0</v>
      </c>
      <c r="O18" s="86">
        <f t="shared" si="4"/>
        <v>0</v>
      </c>
      <c r="P18" s="86">
        <f t="shared" si="5"/>
        <v>154.86404722499998</v>
      </c>
      <c r="R18" s="51"/>
      <c r="S18" s="51"/>
    </row>
    <row r="19" spans="1:19" s="92" customFormat="1" ht="18" customHeight="1" x14ac:dyDescent="0.3">
      <c r="A19" s="117" t="str">
        <f>IF(E19=0,"",1+MAX(#REF!))</f>
        <v/>
      </c>
      <c r="B19" s="118"/>
      <c r="C19" s="119"/>
      <c r="D19" s="120"/>
      <c r="E19" s="120"/>
      <c r="F19" s="120"/>
      <c r="G19" s="121"/>
      <c r="H19" s="120"/>
      <c r="I19" s="120"/>
      <c r="J19" s="120"/>
      <c r="K19" s="120"/>
      <c r="L19" s="120"/>
      <c r="M19" s="120"/>
      <c r="N19" s="120"/>
      <c r="O19" s="120" t="s">
        <v>25</v>
      </c>
      <c r="P19" s="122">
        <f>SUM(P12:P18)</f>
        <v>1221.3611191144998</v>
      </c>
    </row>
    <row r="20" spans="1:19" ht="18" customHeight="1" x14ac:dyDescent="0.3">
      <c r="A20" s="68" t="str">
        <f>IF(E20=0,"",1+MAX(A19:A19))</f>
        <v/>
      </c>
      <c r="B20" s="69"/>
      <c r="C20" s="23"/>
      <c r="D20" s="24"/>
      <c r="E20" s="23"/>
      <c r="F20" s="24"/>
      <c r="G20" s="47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92" customFormat="1" ht="18" customHeight="1" x14ac:dyDescent="0.3">
      <c r="A21" s="130" t="str">
        <f>IF(E21=0,"",1+MAX(A19:A20))</f>
        <v/>
      </c>
      <c r="B21" s="150" t="s">
        <v>59</v>
      </c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29"/>
    </row>
    <row r="22" spans="1:19" s="3" customFormat="1" ht="14.1" x14ac:dyDescent="0.3">
      <c r="A22" s="83" t="str">
        <f>IF(E22=0,"",1+MAX(A19:A21))</f>
        <v/>
      </c>
      <c r="B22" s="29"/>
      <c r="C22" s="77" t="s">
        <v>61</v>
      </c>
      <c r="D22" s="28"/>
      <c r="E22" s="28"/>
      <c r="F22" s="84"/>
      <c r="G22" s="85"/>
      <c r="H22" s="85"/>
      <c r="I22" s="86"/>
      <c r="J22" s="85"/>
      <c r="K22" s="86"/>
      <c r="L22" s="86"/>
      <c r="M22" s="86"/>
      <c r="N22" s="86"/>
      <c r="O22" s="86"/>
      <c r="P22" s="86"/>
    </row>
    <row r="23" spans="1:19" ht="13.5" customHeight="1" x14ac:dyDescent="0.2">
      <c r="A23" s="27">
        <f>IF(D23=0,"",1+MAX(A$19:A22))</f>
        <v>1</v>
      </c>
      <c r="B23" s="140" t="s">
        <v>74</v>
      </c>
      <c r="C23" s="53" t="s">
        <v>64</v>
      </c>
      <c r="D23" s="28">
        <v>3</v>
      </c>
      <c r="E23" s="28" t="s">
        <v>56</v>
      </c>
      <c r="F23" s="84">
        <v>0</v>
      </c>
      <c r="G23" s="85">
        <f t="shared" ref="G23:G32" si="7">(F23*D23)+D23</f>
        <v>3</v>
      </c>
      <c r="H23" s="85">
        <v>1.982</v>
      </c>
      <c r="I23" s="86">
        <v>34.9</v>
      </c>
      <c r="J23" s="85">
        <f t="shared" ref="J23:J32" si="8">H23*G23</f>
        <v>5.9459999999999997</v>
      </c>
      <c r="K23" s="86">
        <f t="shared" ref="K23:K32" si="9">I23*J23</f>
        <v>207.51539999999997</v>
      </c>
      <c r="L23" s="86"/>
      <c r="M23" s="86">
        <f t="shared" ref="M23:M32" si="10">L23*G23</f>
        <v>0</v>
      </c>
      <c r="N23" s="86">
        <v>0</v>
      </c>
      <c r="O23" s="86">
        <f t="shared" ref="O23:O32" si="11">N23*G23</f>
        <v>0</v>
      </c>
      <c r="P23" s="86">
        <f t="shared" ref="P23:P32" si="12">IF(D23="","",(K23+M23+O23))</f>
        <v>207.51539999999997</v>
      </c>
      <c r="R23" s="51"/>
      <c r="S23" s="51"/>
    </row>
    <row r="24" spans="1:19" ht="13.5" customHeight="1" x14ac:dyDescent="0.2">
      <c r="A24" s="27">
        <f>IF(D24=0,"",1+MAX(A$19:A23))</f>
        <v>2</v>
      </c>
      <c r="B24" s="141"/>
      <c r="C24" s="53" t="s">
        <v>65</v>
      </c>
      <c r="D24" s="28">
        <v>2</v>
      </c>
      <c r="E24" s="28" t="s">
        <v>56</v>
      </c>
      <c r="F24" s="84">
        <v>0</v>
      </c>
      <c r="G24" s="85">
        <f t="shared" si="7"/>
        <v>2</v>
      </c>
      <c r="H24" s="85">
        <v>2.367</v>
      </c>
      <c r="I24" s="86">
        <v>34.9</v>
      </c>
      <c r="J24" s="85">
        <f t="shared" si="8"/>
        <v>4.734</v>
      </c>
      <c r="K24" s="86">
        <f t="shared" si="9"/>
        <v>165.2166</v>
      </c>
      <c r="L24" s="86"/>
      <c r="M24" s="86">
        <f t="shared" si="10"/>
        <v>0</v>
      </c>
      <c r="N24" s="86">
        <v>0</v>
      </c>
      <c r="O24" s="86">
        <f t="shared" si="11"/>
        <v>0</v>
      </c>
      <c r="P24" s="86">
        <f t="shared" si="12"/>
        <v>165.2166</v>
      </c>
      <c r="R24" s="51"/>
      <c r="S24" s="51"/>
    </row>
    <row r="25" spans="1:19" ht="13.5" customHeight="1" x14ac:dyDescent="0.2">
      <c r="A25" s="27">
        <f>IF(D25=0,"",1+MAX(A$19:A24))</f>
        <v>3</v>
      </c>
      <c r="B25" s="141"/>
      <c r="C25" s="53" t="s">
        <v>66</v>
      </c>
      <c r="D25" s="28">
        <v>3</v>
      </c>
      <c r="E25" s="28" t="s">
        <v>56</v>
      </c>
      <c r="F25" s="84">
        <v>0</v>
      </c>
      <c r="G25" s="85">
        <f t="shared" si="7"/>
        <v>3</v>
      </c>
      <c r="H25" s="85">
        <v>2.214</v>
      </c>
      <c r="I25" s="86">
        <v>34.9</v>
      </c>
      <c r="J25" s="85">
        <f t="shared" si="8"/>
        <v>6.6419999999999995</v>
      </c>
      <c r="K25" s="86">
        <f t="shared" si="9"/>
        <v>231.80579999999998</v>
      </c>
      <c r="L25" s="86"/>
      <c r="M25" s="86">
        <f t="shared" si="10"/>
        <v>0</v>
      </c>
      <c r="N25" s="86">
        <v>0</v>
      </c>
      <c r="O25" s="86">
        <f t="shared" si="11"/>
        <v>0</v>
      </c>
      <c r="P25" s="86">
        <f t="shared" si="12"/>
        <v>231.80579999999998</v>
      </c>
      <c r="R25" s="51"/>
      <c r="S25" s="51"/>
    </row>
    <row r="26" spans="1:19" ht="13.5" customHeight="1" x14ac:dyDescent="0.2">
      <c r="A26" s="27">
        <f>IF(D26=0,"",1+MAX(A$19:A25))</f>
        <v>4</v>
      </c>
      <c r="B26" s="141"/>
      <c r="C26" s="53" t="s">
        <v>67</v>
      </c>
      <c r="D26" s="28">
        <v>2</v>
      </c>
      <c r="E26" s="28" t="s">
        <v>56</v>
      </c>
      <c r="F26" s="84">
        <v>0</v>
      </c>
      <c r="G26" s="85">
        <f t="shared" si="7"/>
        <v>2</v>
      </c>
      <c r="H26" s="85">
        <v>4.8719999999999999</v>
      </c>
      <c r="I26" s="86">
        <v>34.9</v>
      </c>
      <c r="J26" s="85">
        <f t="shared" si="8"/>
        <v>9.7439999999999998</v>
      </c>
      <c r="K26" s="86">
        <f t="shared" si="9"/>
        <v>340.06559999999996</v>
      </c>
      <c r="L26" s="86"/>
      <c r="M26" s="86">
        <f t="shared" si="10"/>
        <v>0</v>
      </c>
      <c r="N26" s="86">
        <v>0</v>
      </c>
      <c r="O26" s="86">
        <f t="shared" si="11"/>
        <v>0</v>
      </c>
      <c r="P26" s="86">
        <f t="shared" si="12"/>
        <v>340.06559999999996</v>
      </c>
      <c r="R26" s="51"/>
      <c r="S26" s="51"/>
    </row>
    <row r="27" spans="1:19" ht="13.5" customHeight="1" x14ac:dyDescent="0.2">
      <c r="A27" s="27">
        <f>IF(D27=0,"",1+MAX(A$19:A26))</f>
        <v>5</v>
      </c>
      <c r="B27" s="141"/>
      <c r="C27" s="53" t="s">
        <v>68</v>
      </c>
      <c r="D27" s="28">
        <v>113.74</v>
      </c>
      <c r="E27" s="28" t="s">
        <v>57</v>
      </c>
      <c r="F27" s="84">
        <v>0</v>
      </c>
      <c r="G27" s="85">
        <f t="shared" si="7"/>
        <v>113.74</v>
      </c>
      <c r="H27" s="85">
        <v>0.255</v>
      </c>
      <c r="I27" s="86">
        <v>34.9</v>
      </c>
      <c r="J27" s="85">
        <f t="shared" si="8"/>
        <v>29.003699999999998</v>
      </c>
      <c r="K27" s="86">
        <f t="shared" si="9"/>
        <v>1012.2291299999999</v>
      </c>
      <c r="L27" s="86"/>
      <c r="M27" s="86">
        <f t="shared" si="10"/>
        <v>0</v>
      </c>
      <c r="N27" s="86">
        <v>0</v>
      </c>
      <c r="O27" s="86">
        <f t="shared" si="11"/>
        <v>0</v>
      </c>
      <c r="P27" s="86">
        <f t="shared" si="12"/>
        <v>1012.2291299999999</v>
      </c>
      <c r="R27" s="51"/>
      <c r="S27" s="51"/>
    </row>
    <row r="28" spans="1:19" ht="13.5" customHeight="1" x14ac:dyDescent="0.2">
      <c r="A28" s="27">
        <f>IF(D28=0,"",1+MAX(A$19:A27))</f>
        <v>6</v>
      </c>
      <c r="B28" s="141"/>
      <c r="C28" s="53" t="s">
        <v>69</v>
      </c>
      <c r="D28" s="28">
        <v>453.09</v>
      </c>
      <c r="E28" s="28" t="s">
        <v>53</v>
      </c>
      <c r="F28" s="84">
        <v>0</v>
      </c>
      <c r="G28" s="85">
        <f t="shared" si="7"/>
        <v>453.09</v>
      </c>
      <c r="H28" s="85">
        <v>7.8E-2</v>
      </c>
      <c r="I28" s="86">
        <v>34.9</v>
      </c>
      <c r="J28" s="85">
        <f t="shared" si="8"/>
        <v>35.34102</v>
      </c>
      <c r="K28" s="86">
        <f t="shared" si="9"/>
        <v>1233.4015979999999</v>
      </c>
      <c r="L28" s="86"/>
      <c r="M28" s="86">
        <f t="shared" si="10"/>
        <v>0</v>
      </c>
      <c r="N28" s="86">
        <v>0</v>
      </c>
      <c r="O28" s="86">
        <f t="shared" si="11"/>
        <v>0</v>
      </c>
      <c r="P28" s="86">
        <f t="shared" si="12"/>
        <v>1233.4015979999999</v>
      </c>
      <c r="R28" s="51"/>
      <c r="S28" s="51"/>
    </row>
    <row r="29" spans="1:19" ht="13.5" customHeight="1" x14ac:dyDescent="0.2">
      <c r="A29" s="27">
        <f>IF(D29=0,"",1+MAX(A$19:A28))</f>
        <v>7</v>
      </c>
      <c r="B29" s="141"/>
      <c r="C29" s="53" t="s">
        <v>70</v>
      </c>
      <c r="D29" s="28">
        <v>264.25</v>
      </c>
      <c r="E29" s="28" t="s">
        <v>53</v>
      </c>
      <c r="F29" s="84">
        <v>0</v>
      </c>
      <c r="G29" s="85">
        <f t="shared" si="7"/>
        <v>264.25</v>
      </c>
      <c r="H29" s="85">
        <v>0.105</v>
      </c>
      <c r="I29" s="86">
        <v>34.9</v>
      </c>
      <c r="J29" s="85">
        <f t="shared" si="8"/>
        <v>27.74625</v>
      </c>
      <c r="K29" s="86">
        <f t="shared" si="9"/>
        <v>968.34412499999996</v>
      </c>
      <c r="L29" s="86"/>
      <c r="M29" s="86">
        <f t="shared" si="10"/>
        <v>0</v>
      </c>
      <c r="N29" s="86">
        <v>0</v>
      </c>
      <c r="O29" s="86">
        <f t="shared" si="11"/>
        <v>0</v>
      </c>
      <c r="P29" s="86">
        <f t="shared" si="12"/>
        <v>968.34412499999996</v>
      </c>
      <c r="R29" s="51"/>
      <c r="S29" s="51"/>
    </row>
    <row r="30" spans="1:19" ht="13.5" customHeight="1" x14ac:dyDescent="0.2">
      <c r="A30" s="27">
        <f>IF(D30=0,"",1+MAX(A$19:A29))</f>
        <v>8</v>
      </c>
      <c r="B30" s="141"/>
      <c r="C30" s="53" t="s">
        <v>71</v>
      </c>
      <c r="D30" s="28">
        <v>221.62</v>
      </c>
      <c r="E30" s="28" t="s">
        <v>53</v>
      </c>
      <c r="F30" s="84">
        <v>0</v>
      </c>
      <c r="G30" s="85">
        <f t="shared" si="7"/>
        <v>221.62</v>
      </c>
      <c r="H30" s="85">
        <v>4.3999999999999997E-2</v>
      </c>
      <c r="I30" s="86">
        <v>34.9</v>
      </c>
      <c r="J30" s="85">
        <f t="shared" si="8"/>
        <v>9.7512799999999995</v>
      </c>
      <c r="K30" s="86">
        <f t="shared" si="9"/>
        <v>340.31967199999997</v>
      </c>
      <c r="L30" s="86"/>
      <c r="M30" s="86">
        <f t="shared" si="10"/>
        <v>0</v>
      </c>
      <c r="N30" s="86">
        <v>0</v>
      </c>
      <c r="O30" s="86">
        <f t="shared" si="11"/>
        <v>0</v>
      </c>
      <c r="P30" s="86">
        <f t="shared" si="12"/>
        <v>340.31967199999997</v>
      </c>
      <c r="R30" s="51"/>
      <c r="S30" s="51"/>
    </row>
    <row r="31" spans="1:19" ht="13.5" customHeight="1" x14ac:dyDescent="0.2">
      <c r="A31" s="27">
        <f>IF(D31=0,"",1+MAX(A$19:A30))</f>
        <v>9</v>
      </c>
      <c r="B31" s="141"/>
      <c r="C31" s="53" t="s">
        <v>72</v>
      </c>
      <c r="D31" s="28">
        <v>1227.6300000000001</v>
      </c>
      <c r="E31" s="28" t="s">
        <v>53</v>
      </c>
      <c r="F31" s="84">
        <v>0</v>
      </c>
      <c r="G31" s="85">
        <f t="shared" si="7"/>
        <v>1227.6300000000001</v>
      </c>
      <c r="H31" s="85">
        <v>3.5999999999999997E-2</v>
      </c>
      <c r="I31" s="86">
        <v>34.9</v>
      </c>
      <c r="J31" s="85">
        <f t="shared" si="8"/>
        <v>44.194679999999998</v>
      </c>
      <c r="K31" s="86">
        <f t="shared" si="9"/>
        <v>1542.3943319999998</v>
      </c>
      <c r="L31" s="86"/>
      <c r="M31" s="86">
        <f t="shared" si="10"/>
        <v>0</v>
      </c>
      <c r="N31" s="86">
        <v>0</v>
      </c>
      <c r="O31" s="86">
        <f t="shared" si="11"/>
        <v>0</v>
      </c>
      <c r="P31" s="86">
        <f t="shared" si="12"/>
        <v>1542.3943319999998</v>
      </c>
      <c r="R31" s="51"/>
      <c r="S31" s="51"/>
    </row>
    <row r="32" spans="1:19" ht="13.5" customHeight="1" x14ac:dyDescent="0.2">
      <c r="A32" s="27">
        <f>IF(D32=0,"",1+MAX(A$19:A31))</f>
        <v>10</v>
      </c>
      <c r="B32" s="141"/>
      <c r="C32" s="53" t="s">
        <v>73</v>
      </c>
      <c r="D32" s="28">
        <v>1227.6300000000001</v>
      </c>
      <c r="E32" s="28" t="s">
        <v>53</v>
      </c>
      <c r="F32" s="84">
        <v>0</v>
      </c>
      <c r="G32" s="85">
        <f t="shared" si="7"/>
        <v>1227.6300000000001</v>
      </c>
      <c r="H32" s="85">
        <v>0.04</v>
      </c>
      <c r="I32" s="86">
        <v>34.9</v>
      </c>
      <c r="J32" s="85">
        <f t="shared" si="8"/>
        <v>49.105200000000004</v>
      </c>
      <c r="K32" s="86">
        <f t="shared" si="9"/>
        <v>1713.7714800000001</v>
      </c>
      <c r="L32" s="86"/>
      <c r="M32" s="86">
        <f t="shared" si="10"/>
        <v>0</v>
      </c>
      <c r="N32" s="86">
        <v>0</v>
      </c>
      <c r="O32" s="86">
        <f t="shared" si="11"/>
        <v>0</v>
      </c>
      <c r="P32" s="86">
        <f t="shared" si="12"/>
        <v>1713.7714800000001</v>
      </c>
      <c r="R32" s="51"/>
      <c r="S32" s="51"/>
    </row>
    <row r="33" spans="1:19" s="3" customFormat="1" ht="15" x14ac:dyDescent="0.2">
      <c r="A33" s="83" t="str">
        <f>IF(E33=0,"",1+MAX(A20:A32))</f>
        <v/>
      </c>
      <c r="B33" s="141"/>
      <c r="C33" s="77" t="s">
        <v>62</v>
      </c>
      <c r="D33" s="28"/>
      <c r="E33" s="28"/>
      <c r="F33" s="84"/>
      <c r="G33" s="85"/>
      <c r="H33" s="85"/>
      <c r="I33" s="86"/>
      <c r="J33" s="85"/>
      <c r="K33" s="86"/>
      <c r="L33" s="86"/>
      <c r="M33" s="86"/>
      <c r="N33" s="86"/>
      <c r="O33" s="86"/>
      <c r="P33" s="86"/>
    </row>
    <row r="34" spans="1:19" ht="13.5" customHeight="1" x14ac:dyDescent="0.2">
      <c r="A34" s="27">
        <f>IF(D34=0,"",1+MAX(A$19:A33))</f>
        <v>11</v>
      </c>
      <c r="B34" s="141"/>
      <c r="C34" s="53" t="s">
        <v>75</v>
      </c>
      <c r="D34" s="28">
        <v>3</v>
      </c>
      <c r="E34" s="28" t="s">
        <v>56</v>
      </c>
      <c r="F34" s="84">
        <v>0</v>
      </c>
      <c r="G34" s="85">
        <f>(F34*D34)+D34</f>
        <v>3</v>
      </c>
      <c r="H34" s="85">
        <v>3.9860000000000002</v>
      </c>
      <c r="I34" s="86">
        <v>34.9</v>
      </c>
      <c r="J34" s="85">
        <f>H34*G34</f>
        <v>11.958</v>
      </c>
      <c r="K34" s="86">
        <f>I34*J34</f>
        <v>417.33420000000001</v>
      </c>
      <c r="L34" s="86"/>
      <c r="M34" s="86">
        <f>L34*G34</f>
        <v>0</v>
      </c>
      <c r="N34" s="86">
        <v>0</v>
      </c>
      <c r="O34" s="86">
        <f>N34*G34</f>
        <v>0</v>
      </c>
      <c r="P34" s="86">
        <f>IF(D34="","",(K34+M34+O34))</f>
        <v>417.33420000000001</v>
      </c>
      <c r="R34" s="51"/>
      <c r="S34" s="51"/>
    </row>
    <row r="35" spans="1:19" ht="13.5" customHeight="1" x14ac:dyDescent="0.2">
      <c r="A35" s="27">
        <f>IF(D35=0,"",1+MAX(A$19:A34))</f>
        <v>12</v>
      </c>
      <c r="B35" s="141"/>
      <c r="C35" s="53" t="s">
        <v>76</v>
      </c>
      <c r="D35" s="28">
        <v>3</v>
      </c>
      <c r="E35" s="28" t="s">
        <v>56</v>
      </c>
      <c r="F35" s="84">
        <v>0</v>
      </c>
      <c r="G35" s="85">
        <f>(F35*D35)+D35</f>
        <v>3</v>
      </c>
      <c r="H35" s="85">
        <v>3.714</v>
      </c>
      <c r="I35" s="86">
        <v>34.9</v>
      </c>
      <c r="J35" s="85">
        <f>H35*G35</f>
        <v>11.141999999999999</v>
      </c>
      <c r="K35" s="86">
        <f>I35*J35</f>
        <v>388.85579999999999</v>
      </c>
      <c r="L35" s="86"/>
      <c r="M35" s="86">
        <f>L35*G35</f>
        <v>0</v>
      </c>
      <c r="N35" s="86">
        <v>0</v>
      </c>
      <c r="O35" s="86">
        <f>N35*G35</f>
        <v>0</v>
      </c>
      <c r="P35" s="86">
        <f>IF(D35="","",(K35+M35+O35))</f>
        <v>388.85579999999999</v>
      </c>
      <c r="R35" s="51"/>
      <c r="S35" s="51"/>
    </row>
    <row r="36" spans="1:19" s="3" customFormat="1" ht="15" x14ac:dyDescent="0.2">
      <c r="A36" s="83" t="str">
        <f>IF(E36=0,"",1+MAX(A33:A35))</f>
        <v/>
      </c>
      <c r="B36" s="141"/>
      <c r="C36" s="77" t="s">
        <v>63</v>
      </c>
      <c r="D36" s="28"/>
      <c r="E36" s="28"/>
      <c r="F36" s="84"/>
      <c r="G36" s="85"/>
      <c r="H36" s="85"/>
      <c r="I36" s="86"/>
      <c r="J36" s="85"/>
      <c r="K36" s="86"/>
      <c r="L36" s="86"/>
      <c r="M36" s="86"/>
      <c r="N36" s="86"/>
      <c r="O36" s="86"/>
      <c r="P36" s="86"/>
    </row>
    <row r="37" spans="1:19" ht="13.5" customHeight="1" x14ac:dyDescent="0.2">
      <c r="A37" s="27">
        <f>IF(D37=0,"",1+MAX(A$19:A36))</f>
        <v>13</v>
      </c>
      <c r="B37" s="141"/>
      <c r="C37" s="53" t="s">
        <v>77</v>
      </c>
      <c r="D37" s="28">
        <v>2</v>
      </c>
      <c r="E37" s="28" t="s">
        <v>56</v>
      </c>
      <c r="F37" s="84">
        <v>0</v>
      </c>
      <c r="G37" s="85">
        <f>(F37*D37)+D37</f>
        <v>2</v>
      </c>
      <c r="H37" s="85">
        <v>4.1260000000000003</v>
      </c>
      <c r="I37" s="86">
        <v>34.9</v>
      </c>
      <c r="J37" s="85">
        <f>H37*G37</f>
        <v>8.2520000000000007</v>
      </c>
      <c r="K37" s="86">
        <f>I37*J37</f>
        <v>287.9948</v>
      </c>
      <c r="L37" s="86"/>
      <c r="M37" s="86">
        <f>L37*G37</f>
        <v>0</v>
      </c>
      <c r="N37" s="86">
        <v>0</v>
      </c>
      <c r="O37" s="86">
        <f>N37*G37</f>
        <v>0</v>
      </c>
      <c r="P37" s="86">
        <f>IF(D37="","",(K37+M37+O37))</f>
        <v>287.9948</v>
      </c>
      <c r="R37" s="51"/>
      <c r="S37" s="51"/>
    </row>
    <row r="38" spans="1:19" ht="13.5" customHeight="1" x14ac:dyDescent="0.2">
      <c r="A38" s="27">
        <f>IF(D38=0,"",1+MAX(A$19:A37))</f>
        <v>14</v>
      </c>
      <c r="B38" s="141"/>
      <c r="C38" s="53" t="s">
        <v>78</v>
      </c>
      <c r="D38" s="28">
        <v>103.17</v>
      </c>
      <c r="E38" s="28" t="s">
        <v>57</v>
      </c>
      <c r="F38" s="84">
        <v>0</v>
      </c>
      <c r="G38" s="85">
        <f>(F38*D38)+D38</f>
        <v>103.17</v>
      </c>
      <c r="H38" s="85">
        <v>0.35</v>
      </c>
      <c r="I38" s="86">
        <v>34.9</v>
      </c>
      <c r="J38" s="85">
        <f>H38*G38</f>
        <v>36.109499999999997</v>
      </c>
      <c r="K38" s="86">
        <f>I38*J38</f>
        <v>1260.2215499999998</v>
      </c>
      <c r="L38" s="86"/>
      <c r="M38" s="86">
        <f>L38*G38</f>
        <v>0</v>
      </c>
      <c r="N38" s="86">
        <v>0</v>
      </c>
      <c r="O38" s="86">
        <f>N38*G38</f>
        <v>0</v>
      </c>
      <c r="P38" s="86">
        <f>IF(D38="","",(K38+M38+O38))</f>
        <v>1260.2215499999998</v>
      </c>
      <c r="R38" s="51"/>
      <c r="S38" s="51"/>
    </row>
    <row r="39" spans="1:19" ht="13.5" customHeight="1" x14ac:dyDescent="0.2">
      <c r="A39" s="27">
        <f>IF(D39=0,"",1+MAX(A$19:A38))</f>
        <v>15</v>
      </c>
      <c r="B39" s="141"/>
      <c r="C39" s="53" t="s">
        <v>79</v>
      </c>
      <c r="D39" s="28">
        <v>139.88</v>
      </c>
      <c r="E39" s="28" t="s">
        <v>53</v>
      </c>
      <c r="F39" s="84">
        <v>0</v>
      </c>
      <c r="G39" s="85">
        <f>(F39*D39)+D39</f>
        <v>139.88</v>
      </c>
      <c r="H39" s="85">
        <v>4.3999999999999997E-2</v>
      </c>
      <c r="I39" s="86">
        <v>34.9</v>
      </c>
      <c r="J39" s="85">
        <f>H39*G39</f>
        <v>6.1547199999999993</v>
      </c>
      <c r="K39" s="86">
        <f>I39*J39</f>
        <v>214.79972799999996</v>
      </c>
      <c r="L39" s="86"/>
      <c r="M39" s="86">
        <f>L39*G39</f>
        <v>0</v>
      </c>
      <c r="N39" s="86">
        <v>0</v>
      </c>
      <c r="O39" s="86">
        <f>N39*G39</f>
        <v>0</v>
      </c>
      <c r="P39" s="86">
        <f>IF(D39="","",(K39+M39+O39))</f>
        <v>214.79972799999996</v>
      </c>
      <c r="R39" s="51"/>
      <c r="S39" s="51"/>
    </row>
    <row r="40" spans="1:19" s="92" customFormat="1" ht="18" customHeight="1" x14ac:dyDescent="0.3">
      <c r="A40" s="123" t="str">
        <f t="shared" ref="A40" si="13">IF(E40=0,"",1+MAX(A34:A39))</f>
        <v/>
      </c>
      <c r="B40" s="118"/>
      <c r="C40" s="119"/>
      <c r="D40" s="120"/>
      <c r="E40" s="120"/>
      <c r="F40" s="120"/>
      <c r="G40" s="121"/>
      <c r="H40" s="120"/>
      <c r="I40" s="120"/>
      <c r="J40" s="120"/>
      <c r="K40" s="120"/>
      <c r="L40" s="120"/>
      <c r="M40" s="120"/>
      <c r="N40" s="120"/>
      <c r="O40" s="120" t="s">
        <v>25</v>
      </c>
      <c r="P40" s="122">
        <f>SUM(P22:P39)</f>
        <v>10324.269815</v>
      </c>
    </row>
    <row r="41" spans="1:19" ht="18" customHeight="1" x14ac:dyDescent="0.3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69"/>
      <c r="O41" s="69"/>
      <c r="P41" s="26"/>
    </row>
    <row r="42" spans="1:19" s="93" customFormat="1" ht="20.100000000000001" customHeight="1" x14ac:dyDescent="0.3">
      <c r="A42" s="148" t="s">
        <v>12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31"/>
      <c r="P42" s="132">
        <f>SUM(P11:P41)/2</f>
        <v>11545.630934114499</v>
      </c>
    </row>
    <row r="43" spans="1:19" s="93" customFormat="1" ht="20.100000000000001" customHeight="1" x14ac:dyDescent="0.3">
      <c r="A43" s="148" t="s">
        <v>21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31">
        <v>0.2</v>
      </c>
      <c r="P43" s="132">
        <f>$P$42*O43</f>
        <v>2309.1261868228999</v>
      </c>
    </row>
    <row r="44" spans="1:19" s="93" customFormat="1" ht="20.100000000000001" customHeight="1" x14ac:dyDescent="0.3">
      <c r="A44" s="148" t="s">
        <v>5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31">
        <v>0.03</v>
      </c>
      <c r="P44" s="132">
        <f>$P$42*O44</f>
        <v>346.36892802343493</v>
      </c>
    </row>
    <row r="45" spans="1:19" s="93" customFormat="1" ht="20.100000000000001" customHeight="1" x14ac:dyDescent="0.3">
      <c r="A45" s="148" t="s">
        <v>19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31">
        <v>0.05</v>
      </c>
      <c r="P45" s="132">
        <f>$P$42*O45</f>
        <v>577.28154670572496</v>
      </c>
    </row>
    <row r="46" spans="1:19" s="92" customFormat="1" ht="20.100000000000001" customHeight="1" x14ac:dyDescent="0.3">
      <c r="A46" s="146" t="s">
        <v>13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07"/>
      <c r="O46" s="107"/>
      <c r="P46" s="108">
        <f>SUM(P42:P45)</f>
        <v>14778.407595666558</v>
      </c>
    </row>
    <row r="47" spans="1:19" ht="20.100000000000001" customHeight="1" x14ac:dyDescent="0.3">
      <c r="A47" s="67" t="s">
        <v>40</v>
      </c>
      <c r="B47" s="11"/>
      <c r="C47" s="30"/>
      <c r="D47" s="31"/>
      <c r="E47" s="30"/>
      <c r="F47" s="31"/>
      <c r="G47" s="48"/>
      <c r="H47" s="30"/>
      <c r="I47" s="30"/>
      <c r="J47" s="30"/>
      <c r="K47" s="30"/>
      <c r="L47" s="30"/>
      <c r="M47" s="30"/>
      <c r="N47" s="30"/>
      <c r="O47" s="30"/>
      <c r="P47" s="32"/>
    </row>
    <row r="48" spans="1:19" ht="30" customHeight="1" x14ac:dyDescent="0.2">
      <c r="A48" s="63"/>
      <c r="B48" s="142" t="s">
        <v>60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52"/>
    </row>
    <row r="49" spans="1:16" ht="20.100000000000001" customHeight="1" x14ac:dyDescent="0.2">
      <c r="A49" s="63"/>
      <c r="B49" s="64"/>
      <c r="C49" s="65"/>
      <c r="D49" s="66"/>
      <c r="E49" s="30"/>
      <c r="F49" s="31"/>
      <c r="G49" s="48"/>
      <c r="H49" s="30"/>
      <c r="I49" s="30"/>
      <c r="J49" s="30"/>
      <c r="K49" s="30"/>
      <c r="L49" s="30"/>
      <c r="M49" s="30"/>
      <c r="N49" s="30"/>
      <c r="O49" s="30"/>
      <c r="P49" s="32"/>
    </row>
    <row r="50" spans="1:16" ht="20.100000000000001" customHeight="1" x14ac:dyDescent="0.2">
      <c r="A50" s="63"/>
      <c r="C50" s="70" t="s">
        <v>42</v>
      </c>
      <c r="D50" s="7"/>
      <c r="F50" s="30"/>
      <c r="G50" s="30"/>
      <c r="H50" s="30"/>
      <c r="M50" s="70" t="s">
        <v>43</v>
      </c>
      <c r="N50" s="31"/>
      <c r="O50" s="30"/>
      <c r="P50" s="32"/>
    </row>
    <row r="51" spans="1:16" ht="19.7" customHeight="1" x14ac:dyDescent="0.2">
      <c r="A51" s="71"/>
      <c r="B51" s="7">
        <v>1</v>
      </c>
      <c r="C51" s="72" t="s">
        <v>44</v>
      </c>
      <c r="D51" s="7"/>
      <c r="F51" s="30"/>
      <c r="G51" s="30"/>
      <c r="H51" s="30"/>
      <c r="M51" s="73" t="s">
        <v>52</v>
      </c>
      <c r="N51" s="31"/>
      <c r="O51" s="30"/>
      <c r="P51" s="52"/>
    </row>
    <row r="52" spans="1:16" ht="20.100000000000001" customHeight="1" x14ac:dyDescent="0.2">
      <c r="A52" s="63"/>
      <c r="C52" s="73"/>
      <c r="D52" s="73"/>
      <c r="F52" s="30"/>
      <c r="G52" s="30"/>
      <c r="H52" s="30"/>
      <c r="M52" s="73" t="s">
        <v>45</v>
      </c>
      <c r="N52" s="31"/>
      <c r="O52" s="30"/>
      <c r="P52" s="52"/>
    </row>
    <row r="53" spans="1:16" ht="20.100000000000001" customHeight="1" x14ac:dyDescent="0.2">
      <c r="A53" s="63"/>
      <c r="D53" s="66"/>
      <c r="F53" s="30"/>
      <c r="G53" s="30"/>
      <c r="H53" s="30"/>
      <c r="M53" s="73" t="s">
        <v>46</v>
      </c>
      <c r="N53" s="74"/>
      <c r="O53" s="30"/>
      <c r="P53" s="32"/>
    </row>
    <row r="54" spans="1:16" ht="20.100000000000001" customHeight="1" x14ac:dyDescent="0.2">
      <c r="A54" s="63"/>
      <c r="C54" s="75"/>
      <c r="D54" s="66"/>
      <c r="F54" s="30"/>
      <c r="G54" s="30"/>
      <c r="H54" s="30"/>
      <c r="M54" s="73" t="s">
        <v>47</v>
      </c>
      <c r="N54" s="14"/>
      <c r="O54" s="30"/>
      <c r="P54" s="32"/>
    </row>
    <row r="55" spans="1:16" ht="20.100000000000001" customHeight="1" x14ac:dyDescent="0.2">
      <c r="A55" s="63"/>
      <c r="D55" s="66"/>
      <c r="F55" s="30"/>
      <c r="G55" s="30"/>
      <c r="H55" s="30"/>
      <c r="M55" s="73" t="s">
        <v>48</v>
      </c>
      <c r="N55" s="14"/>
      <c r="O55" s="30"/>
      <c r="P55" s="52"/>
    </row>
    <row r="56" spans="1:16" ht="20.100000000000001" customHeight="1" x14ac:dyDescent="0.2">
      <c r="A56" s="63"/>
      <c r="C56" s="65"/>
      <c r="D56" s="66"/>
      <c r="J56" s="30"/>
      <c r="K56" s="30"/>
      <c r="L56" s="30"/>
      <c r="M56" s="73" t="s">
        <v>49</v>
      </c>
      <c r="N56" s="14"/>
      <c r="O56" s="30"/>
      <c r="P56" s="52"/>
    </row>
    <row r="57" spans="1:16" ht="20.100000000000001" customHeight="1" x14ac:dyDescent="0.2">
      <c r="A57" s="63"/>
      <c r="C57" s="65"/>
      <c r="D57" s="66"/>
      <c r="J57" s="30"/>
      <c r="K57" s="30"/>
      <c r="L57" s="30"/>
      <c r="M57" s="73" t="s">
        <v>50</v>
      </c>
      <c r="N57" s="14"/>
      <c r="O57" s="30"/>
      <c r="P57" s="32"/>
    </row>
    <row r="58" spans="1:16" ht="20.100000000000001" customHeight="1" x14ac:dyDescent="0.2">
      <c r="A58" s="63"/>
      <c r="C58" s="65"/>
      <c r="D58" s="66"/>
      <c r="J58" s="30"/>
      <c r="K58" s="30"/>
      <c r="L58" s="30"/>
      <c r="M58" s="73" t="s">
        <v>51</v>
      </c>
      <c r="N58" s="14"/>
      <c r="O58" s="30"/>
      <c r="P58" s="32"/>
    </row>
    <row r="59" spans="1:16" ht="15.75" customHeight="1" x14ac:dyDescent="0.2">
      <c r="A59" s="63"/>
      <c r="B59" s="64"/>
      <c r="C59" s="65"/>
      <c r="D59" s="66"/>
      <c r="E59" s="30"/>
      <c r="F59" s="31"/>
      <c r="G59" s="48"/>
      <c r="H59" s="30"/>
      <c r="I59" s="30"/>
      <c r="J59" s="30"/>
      <c r="K59" s="30"/>
      <c r="L59" s="30"/>
      <c r="M59" s="30"/>
      <c r="N59" s="30"/>
      <c r="O59" s="30"/>
      <c r="P59" s="52"/>
    </row>
    <row r="60" spans="1:16" ht="15.75" customHeight="1" thickBot="1" x14ac:dyDescent="0.25">
      <c r="A60" s="12"/>
      <c r="B60" s="13"/>
      <c r="C60" s="33"/>
      <c r="D60" s="34"/>
      <c r="E60" s="33"/>
      <c r="F60" s="34"/>
      <c r="G60" s="49"/>
      <c r="H60" s="33"/>
      <c r="I60" s="33"/>
      <c r="J60" s="33"/>
      <c r="K60" s="33"/>
      <c r="L60" s="33"/>
      <c r="M60" s="33"/>
      <c r="N60" s="33"/>
      <c r="O60" s="33"/>
      <c r="P60" s="35"/>
    </row>
  </sheetData>
  <mergeCells count="22">
    <mergeCell ref="B23:B39"/>
    <mergeCell ref="B48:O48"/>
    <mergeCell ref="K8:L8"/>
    <mergeCell ref="M5:N5"/>
    <mergeCell ref="M6:N6"/>
    <mergeCell ref="M8:N8"/>
    <mergeCell ref="M7:N7"/>
    <mergeCell ref="A41:M41"/>
    <mergeCell ref="A46:M46"/>
    <mergeCell ref="A42:N42"/>
    <mergeCell ref="A43:N43"/>
    <mergeCell ref="A44:N44"/>
    <mergeCell ref="A45:N45"/>
    <mergeCell ref="B11:O11"/>
    <mergeCell ref="B21:O21"/>
    <mergeCell ref="K3:L3"/>
    <mergeCell ref="M3:N3"/>
    <mergeCell ref="M4:N4"/>
    <mergeCell ref="K4:L4"/>
    <mergeCell ref="K7:L7"/>
    <mergeCell ref="K6:L6"/>
    <mergeCell ref="K5:L5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2025-12-04T11:18:59Z</cp:lastPrinted>
  <dcterms:created xsi:type="dcterms:W3CDTF">2016-03-30T11:57:46Z</dcterms:created>
  <dcterms:modified xsi:type="dcterms:W3CDTF">2025-12-23T14:49:00Z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